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drawings/drawing7.xml" ContentType="application/vnd.openxmlformats-officedocument.drawing+xml"/>
  <Override PartName="/xl/comments3.xml" ContentType="application/vnd.openxmlformats-officedocument.spreadsheetml.comments+xml"/>
  <Override PartName="/xl/charts/chart5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6.xml" ContentType="application/vnd.openxmlformats-officedocument.drawingml.chart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8.xml" ContentType="application/vnd.openxmlformats-officedocument.drawingml.chart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catmailohio-my.sharepoint.com/personal/chimelij_ohio_edu/Documents/Fall 2025/New QBA 2720/Distributions/"/>
    </mc:Choice>
  </mc:AlternateContent>
  <xr:revisionPtr revIDLastSave="27" documentId="8_{89FE0B43-6403-49BB-8872-EE7E2FFBF8FA}" xr6:coauthVersionLast="47" xr6:coauthVersionMax="47" xr10:uidLastSave="{05369400-DD67-4E2B-B766-FB91D4C16042}"/>
  <workbookProtection workbookAlgorithmName="SHA-512" workbookHashValue="QewFiLPYaP9CALj3SvNwBjAgT/UyF7LXV2VsJbFtnzNlEmmSpd5wa6ol7Nk1kPl6D7W7aQSsv6ilEQ1mTUhtaw==" workbookSaltValue="2l5AyxrsaL5BiUPlBMlT5g==" workbookSpinCount="100000" lockStructure="1"/>
  <bookViews>
    <workbookView xWindow="-51720" yWindow="-120" windowWidth="51840" windowHeight="21120" firstSheet="2" activeTab="2" xr2:uid="{40C6969C-5755-4C46-B843-C75D14F922AB}"/>
  </bookViews>
  <sheets>
    <sheet name="FormatCodesSFX" sheetId="5" state="veryHidden" r:id="rId1"/>
    <sheet name="FeedbackSFX" sheetId="6" state="hidden" r:id="rId2"/>
    <sheet name="Scoreboard" sheetId="7" r:id="rId3"/>
    <sheet name="DiscretevsContinuousPT" sheetId="9" state="veryHidden" r:id="rId4"/>
    <sheet name="DiscretevsContinuousSC" sheetId="10" state="veryHidden" r:id="rId5"/>
    <sheet name="DiscretevsContinuous" sheetId="8" r:id="rId6"/>
    <sheet name="#_DiscretevsContinuous" sheetId="1" state="veryHidden" r:id="rId7"/>
    <sheet name="NormalDensityPT" sheetId="12" state="veryHidden" r:id="rId8"/>
    <sheet name="NormalDensitySC" sheetId="13" state="veryHidden" r:id="rId9"/>
    <sheet name="NormalDensity" sheetId="11" r:id="rId10"/>
    <sheet name="#_NormalDensity" sheetId="2" state="veryHidden" r:id="rId11"/>
    <sheet name="Empirical RulePT" sheetId="15" state="veryHidden" r:id="rId12"/>
    <sheet name="Empirical RuleSC" sheetId="16" state="veryHidden" r:id="rId13"/>
    <sheet name="Empirical Rule" sheetId="14" r:id="rId14"/>
    <sheet name="#_Empirical Rule" sheetId="3" state="veryHidden" r:id="rId15"/>
    <sheet name="SCORECHART" sheetId="4" r:id="rId1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9" i="14" l="1"/>
  <c r="I1" i="14" a="1"/>
  <c r="I1" i="14" s="1"/>
  <c r="F23" i="7" a="1"/>
  <c r="F23" i="7"/>
  <c r="B2" i="14"/>
  <c r="B2" i="16"/>
  <c r="B2" i="3" s="1"/>
  <c r="Y2" i="3" s="1"/>
  <c r="B1" i="6"/>
  <c r="Y2" i="14"/>
  <c r="AF1" i="14"/>
  <c r="Z1" i="14"/>
  <c r="Y1" i="14"/>
  <c r="X1" i="14"/>
  <c r="I1" i="3"/>
  <c r="AF1" i="3"/>
  <c r="Z1" i="3"/>
  <c r="Y1" i="3"/>
  <c r="X1" i="3"/>
  <c r="Z187" i="3"/>
  <c r="Z186" i="3"/>
  <c r="Z185" i="3"/>
  <c r="Z184" i="3"/>
  <c r="Z183" i="3"/>
  <c r="Z182" i="3"/>
  <c r="Z181" i="3"/>
  <c r="W179" i="3"/>
  <c r="V179" i="3"/>
  <c r="V178" i="3"/>
  <c r="W169" i="3"/>
  <c r="W168" i="3"/>
  <c r="V168" i="3"/>
  <c r="V167" i="3"/>
  <c r="Z166" i="3"/>
  <c r="Z165" i="3"/>
  <c r="Z164" i="3"/>
  <c r="Z163" i="3"/>
  <c r="Z162" i="3"/>
  <c r="Z161" i="3"/>
  <c r="Z160" i="3"/>
  <c r="N163" i="3"/>
  <c r="M163" i="3"/>
  <c r="L163" i="3"/>
  <c r="W159" i="3"/>
  <c r="W158" i="3"/>
  <c r="N159" i="3"/>
  <c r="M159" i="3"/>
  <c r="L159" i="3"/>
  <c r="V158" i="3"/>
  <c r="V157" i="3"/>
  <c r="W148" i="3"/>
  <c r="W147" i="3"/>
  <c r="V147" i="3"/>
  <c r="V146" i="3"/>
  <c r="AA137" i="3"/>
  <c r="Z137" i="3"/>
  <c r="Y137" i="3"/>
  <c r="X137" i="3"/>
  <c r="W137" i="3"/>
  <c r="V137" i="3"/>
  <c r="V136" i="3"/>
  <c r="Z134" i="3"/>
  <c r="Z133" i="3"/>
  <c r="Z132" i="3"/>
  <c r="Z131" i="3"/>
  <c r="Z130" i="3"/>
  <c r="Z129" i="3"/>
  <c r="Z128" i="3"/>
  <c r="Z127" i="3"/>
  <c r="Z126" i="3"/>
  <c r="X127" i="3"/>
  <c r="W127" i="3"/>
  <c r="Y126" i="3"/>
  <c r="X126" i="3"/>
  <c r="W126" i="3"/>
  <c r="V126" i="3"/>
  <c r="V125" i="3"/>
  <c r="AA115" i="3"/>
  <c r="Z115" i="3"/>
  <c r="Y115" i="3"/>
  <c r="X116" i="3"/>
  <c r="X115" i="3"/>
  <c r="W115" i="3"/>
  <c r="V115" i="3"/>
  <c r="V114" i="3"/>
  <c r="V111" i="3"/>
  <c r="AE110" i="3"/>
  <c r="AD110" i="3"/>
  <c r="AB110" i="3"/>
  <c r="AA110" i="3"/>
  <c r="Z110" i="3"/>
  <c r="Y110" i="3"/>
  <c r="X110" i="3"/>
  <c r="V109" i="3"/>
  <c r="V107" i="3"/>
  <c r="V106" i="3"/>
  <c r="AE105" i="3"/>
  <c r="AD105" i="3"/>
  <c r="AB105" i="3"/>
  <c r="AA105" i="3"/>
  <c r="Z105" i="3"/>
  <c r="Y105" i="3"/>
  <c r="X105" i="3"/>
  <c r="V104" i="3"/>
  <c r="AA101" i="3"/>
  <c r="AA100" i="3"/>
  <c r="AA99" i="3"/>
  <c r="AA98" i="3"/>
  <c r="AA97" i="3"/>
  <c r="AA96" i="3"/>
  <c r="AA95" i="3"/>
  <c r="AA94" i="3"/>
  <c r="AA93" i="3"/>
  <c r="AA92" i="3"/>
  <c r="AA91" i="3"/>
  <c r="X92" i="3"/>
  <c r="W92" i="3"/>
  <c r="Z91" i="3"/>
  <c r="Y91" i="3"/>
  <c r="X91" i="3"/>
  <c r="W91" i="3"/>
  <c r="V91" i="3"/>
  <c r="AB91" i="3"/>
  <c r="V90" i="3"/>
  <c r="AD87" i="3"/>
  <c r="AD86" i="3"/>
  <c r="AD85" i="3"/>
  <c r="Z87" i="3"/>
  <c r="Y87" i="3"/>
  <c r="Z86" i="3"/>
  <c r="Y86" i="3"/>
  <c r="Z85" i="3"/>
  <c r="Y85" i="3"/>
  <c r="AB83" i="3"/>
  <c r="AA83" i="3"/>
  <c r="X83" i="3"/>
  <c r="W83" i="3"/>
  <c r="AD82" i="3"/>
  <c r="AC82" i="3"/>
  <c r="AB82" i="3"/>
  <c r="AA82" i="3"/>
  <c r="Z82" i="3"/>
  <c r="Y82" i="3"/>
  <c r="X82" i="3"/>
  <c r="W82" i="3"/>
  <c r="V82" i="3"/>
  <c r="AF82" i="3"/>
  <c r="AF81" i="3"/>
  <c r="AF80" i="3"/>
  <c r="AF79" i="3"/>
  <c r="AF78" i="3"/>
  <c r="AF77" i="3"/>
  <c r="AF76" i="3"/>
  <c r="AF75" i="3"/>
  <c r="AF74" i="3"/>
  <c r="AF73" i="3"/>
  <c r="AF72" i="3"/>
  <c r="AF71" i="3"/>
  <c r="V81" i="3"/>
  <c r="W78" i="3"/>
  <c r="AD77" i="3"/>
  <c r="AC77" i="3"/>
  <c r="AB77" i="3"/>
  <c r="AD76" i="3"/>
  <c r="AC76" i="3"/>
  <c r="AB76" i="3"/>
  <c r="AA76" i="3"/>
  <c r="Z76" i="3"/>
  <c r="V76" i="3"/>
  <c r="AG74" i="3"/>
  <c r="AG73" i="3"/>
  <c r="AG72" i="3"/>
  <c r="Z68" i="3"/>
  <c r="Y68" i="3"/>
  <c r="X68" i="3"/>
  <c r="W68" i="3"/>
  <c r="V68" i="3"/>
  <c r="V67" i="3"/>
  <c r="Z59" i="3"/>
  <c r="Y59" i="3"/>
  <c r="X59" i="3"/>
  <c r="W59" i="3"/>
  <c r="V59" i="3"/>
  <c r="V58" i="3"/>
  <c r="AJ54" i="3"/>
  <c r="AK53" i="3"/>
  <c r="AJ53" i="3"/>
  <c r="AJ52" i="3"/>
  <c r="AM51" i="3"/>
  <c r="AL51" i="3"/>
  <c r="AJ50" i="3"/>
  <c r="Z50" i="3"/>
  <c r="Y50" i="3"/>
  <c r="X50" i="3"/>
  <c r="W50" i="3"/>
  <c r="V50" i="3"/>
  <c r="AO50" i="3"/>
  <c r="AP49" i="3"/>
  <c r="AO49" i="3"/>
  <c r="AN49" i="3"/>
  <c r="V49" i="3"/>
  <c r="AS199" i="3"/>
  <c r="AR199" i="3"/>
  <c r="AS198" i="3"/>
  <c r="AR198" i="3"/>
  <c r="AS197" i="3"/>
  <c r="AR197" i="3"/>
  <c r="AS196" i="3"/>
  <c r="AR196" i="3"/>
  <c r="AS195" i="3"/>
  <c r="AR195" i="3"/>
  <c r="AS194" i="3"/>
  <c r="AR194" i="3"/>
  <c r="AS193" i="3"/>
  <c r="AR193" i="3"/>
  <c r="AS192" i="3"/>
  <c r="AR192" i="3"/>
  <c r="AS191" i="3"/>
  <c r="AR191" i="3"/>
  <c r="AS190" i="3"/>
  <c r="AR190" i="3"/>
  <c r="AS189" i="3"/>
  <c r="AR189" i="3"/>
  <c r="AS188" i="3"/>
  <c r="AR188" i="3"/>
  <c r="AS187" i="3"/>
  <c r="AR187" i="3"/>
  <c r="AS186" i="3"/>
  <c r="AR186" i="3"/>
  <c r="AS185" i="3"/>
  <c r="AR185" i="3"/>
  <c r="AS184" i="3"/>
  <c r="AR184" i="3"/>
  <c r="AS183" i="3"/>
  <c r="AR183" i="3"/>
  <c r="AS182" i="3"/>
  <c r="AR182" i="3"/>
  <c r="AS181" i="3"/>
  <c r="AR181" i="3"/>
  <c r="AS180" i="3"/>
  <c r="AR180" i="3"/>
  <c r="AS179" i="3"/>
  <c r="AR179" i="3"/>
  <c r="AS178" i="3"/>
  <c r="AR178" i="3"/>
  <c r="AS177" i="3"/>
  <c r="AR177" i="3"/>
  <c r="AS176" i="3"/>
  <c r="AR176" i="3"/>
  <c r="AS175" i="3"/>
  <c r="AR175" i="3"/>
  <c r="AS174" i="3"/>
  <c r="AR174" i="3"/>
  <c r="AS173" i="3"/>
  <c r="AR173" i="3"/>
  <c r="AS172" i="3"/>
  <c r="AR172" i="3"/>
  <c r="AS171" i="3"/>
  <c r="AR171" i="3"/>
  <c r="AS170" i="3"/>
  <c r="AR170" i="3"/>
  <c r="AS169" i="3"/>
  <c r="AR169" i="3"/>
  <c r="AS168" i="3"/>
  <c r="AR168" i="3"/>
  <c r="AS167" i="3"/>
  <c r="AR167" i="3"/>
  <c r="AS166" i="3"/>
  <c r="AR166" i="3"/>
  <c r="AS165" i="3"/>
  <c r="AR165" i="3"/>
  <c r="AS164" i="3"/>
  <c r="AR164" i="3"/>
  <c r="AS163" i="3"/>
  <c r="AR163" i="3"/>
  <c r="AS162" i="3"/>
  <c r="AR162" i="3"/>
  <c r="AS161" i="3"/>
  <c r="AR161" i="3"/>
  <c r="AS160" i="3"/>
  <c r="AR160" i="3"/>
  <c r="AS159" i="3"/>
  <c r="AR159" i="3"/>
  <c r="AS158" i="3"/>
  <c r="AR158" i="3"/>
  <c r="AS157" i="3"/>
  <c r="AR157" i="3"/>
  <c r="AS156" i="3"/>
  <c r="AR156" i="3"/>
  <c r="AS155" i="3"/>
  <c r="AR155" i="3"/>
  <c r="AS154" i="3"/>
  <c r="AR154" i="3"/>
  <c r="AS153" i="3"/>
  <c r="AR153" i="3"/>
  <c r="AS152" i="3"/>
  <c r="AR152" i="3"/>
  <c r="AS151" i="3"/>
  <c r="AR151" i="3"/>
  <c r="AS150" i="3"/>
  <c r="AR150" i="3"/>
  <c r="AS149" i="3"/>
  <c r="AR149" i="3"/>
  <c r="AS148" i="3"/>
  <c r="AR148" i="3"/>
  <c r="AS147" i="3"/>
  <c r="AR147" i="3"/>
  <c r="AS146" i="3"/>
  <c r="AR146" i="3"/>
  <c r="AS145" i="3"/>
  <c r="AR145" i="3"/>
  <c r="AS144" i="3"/>
  <c r="AR144" i="3"/>
  <c r="AS143" i="3"/>
  <c r="AR143" i="3"/>
  <c r="AS142" i="3"/>
  <c r="AR142" i="3"/>
  <c r="AS141" i="3"/>
  <c r="AR141" i="3"/>
  <c r="AS140" i="3"/>
  <c r="AR140" i="3"/>
  <c r="AS139" i="3"/>
  <c r="AR139" i="3"/>
  <c r="AS138" i="3"/>
  <c r="AR138" i="3"/>
  <c r="AS137" i="3"/>
  <c r="AR137" i="3"/>
  <c r="AS136" i="3"/>
  <c r="AR136" i="3"/>
  <c r="AS135" i="3"/>
  <c r="AR135" i="3"/>
  <c r="AS134" i="3"/>
  <c r="AR134" i="3"/>
  <c r="AS133" i="3"/>
  <c r="AR133" i="3"/>
  <c r="AS132" i="3"/>
  <c r="AR132" i="3"/>
  <c r="AS131" i="3"/>
  <c r="AR131" i="3"/>
  <c r="AS130" i="3"/>
  <c r="AR130" i="3"/>
  <c r="AS129" i="3"/>
  <c r="AR129" i="3"/>
  <c r="AS128" i="3"/>
  <c r="AR128" i="3"/>
  <c r="AS127" i="3"/>
  <c r="AR127" i="3"/>
  <c r="AS126" i="3"/>
  <c r="AR126" i="3"/>
  <c r="AS125" i="3"/>
  <c r="AR125" i="3"/>
  <c r="AS124" i="3"/>
  <c r="AR124" i="3"/>
  <c r="AS123" i="3"/>
  <c r="AR123" i="3"/>
  <c r="AS122" i="3"/>
  <c r="AR122" i="3"/>
  <c r="AS121" i="3"/>
  <c r="AR121" i="3"/>
  <c r="AS120" i="3"/>
  <c r="AR120" i="3"/>
  <c r="AS119" i="3"/>
  <c r="AR119" i="3"/>
  <c r="AS118" i="3"/>
  <c r="AR118" i="3"/>
  <c r="AS117" i="3"/>
  <c r="AR117" i="3"/>
  <c r="AS116" i="3"/>
  <c r="AR116" i="3"/>
  <c r="AS115" i="3"/>
  <c r="AR115" i="3"/>
  <c r="AS114" i="3"/>
  <c r="AR114" i="3"/>
  <c r="AS113" i="3"/>
  <c r="AR113" i="3"/>
  <c r="AS112" i="3"/>
  <c r="AR112" i="3"/>
  <c r="AS111" i="3"/>
  <c r="AR111" i="3"/>
  <c r="AS110" i="3"/>
  <c r="AR110" i="3"/>
  <c r="AS109" i="3"/>
  <c r="AR109" i="3"/>
  <c r="AS108" i="3"/>
  <c r="AR108" i="3"/>
  <c r="AS107" i="3"/>
  <c r="AR107" i="3"/>
  <c r="AS106" i="3"/>
  <c r="AR106" i="3"/>
  <c r="AS105" i="3"/>
  <c r="AR105" i="3"/>
  <c r="AS104" i="3"/>
  <c r="AR104" i="3"/>
  <c r="AS103" i="3"/>
  <c r="AR103" i="3"/>
  <c r="AS102" i="3"/>
  <c r="AR102" i="3"/>
  <c r="AS101" i="3"/>
  <c r="AR101" i="3"/>
  <c r="AS100" i="3"/>
  <c r="AR100" i="3"/>
  <c r="AS99" i="3"/>
  <c r="AR99" i="3"/>
  <c r="AS98" i="3"/>
  <c r="AR98" i="3"/>
  <c r="AS97" i="3"/>
  <c r="AR97" i="3"/>
  <c r="AS96" i="3"/>
  <c r="AR96" i="3"/>
  <c r="AS95" i="3"/>
  <c r="AR95" i="3"/>
  <c r="AS94" i="3"/>
  <c r="AR94" i="3"/>
  <c r="AS93" i="3"/>
  <c r="AR93" i="3"/>
  <c r="AS92" i="3"/>
  <c r="AR92" i="3"/>
  <c r="AS91" i="3"/>
  <c r="AR91" i="3"/>
  <c r="AS90" i="3"/>
  <c r="AR90" i="3"/>
  <c r="AS89" i="3"/>
  <c r="AR89" i="3"/>
  <c r="AS88" i="3"/>
  <c r="AR88" i="3"/>
  <c r="AS87" i="3"/>
  <c r="AR87" i="3"/>
  <c r="AS86" i="3"/>
  <c r="AR86" i="3"/>
  <c r="AS85" i="3"/>
  <c r="AR85" i="3"/>
  <c r="AS84" i="3"/>
  <c r="AR84" i="3"/>
  <c r="AS83" i="3"/>
  <c r="AR83" i="3"/>
  <c r="AS82" i="3"/>
  <c r="AR82" i="3"/>
  <c r="AS81" i="3"/>
  <c r="AR81" i="3"/>
  <c r="AS80" i="3"/>
  <c r="AR80" i="3"/>
  <c r="AS79" i="3"/>
  <c r="AR79" i="3"/>
  <c r="AS78" i="3"/>
  <c r="AR78" i="3"/>
  <c r="AS77" i="3"/>
  <c r="AR77" i="3"/>
  <c r="AS76" i="3"/>
  <c r="AR76" i="3"/>
  <c r="AS75" i="3"/>
  <c r="AR75" i="3"/>
  <c r="AS74" i="3"/>
  <c r="AR74" i="3"/>
  <c r="AS73" i="3"/>
  <c r="AR73" i="3"/>
  <c r="AS72" i="3"/>
  <c r="AR72" i="3"/>
  <c r="AS71" i="3"/>
  <c r="AR71" i="3"/>
  <c r="AS70" i="3"/>
  <c r="AR70" i="3"/>
  <c r="AS69" i="3"/>
  <c r="AR69" i="3"/>
  <c r="AS68" i="3"/>
  <c r="AR68" i="3"/>
  <c r="AS67" i="3"/>
  <c r="AR67" i="3"/>
  <c r="AS66" i="3"/>
  <c r="AR66" i="3"/>
  <c r="AS65" i="3"/>
  <c r="AR65" i="3"/>
  <c r="AS64" i="3"/>
  <c r="AR64" i="3"/>
  <c r="AS63" i="3"/>
  <c r="AR63" i="3"/>
  <c r="AS62" i="3"/>
  <c r="AR62" i="3"/>
  <c r="AS61" i="3"/>
  <c r="AR61" i="3"/>
  <c r="AS60" i="3"/>
  <c r="AR60" i="3"/>
  <c r="AS59" i="3"/>
  <c r="AR59" i="3"/>
  <c r="AS58" i="3"/>
  <c r="AR58" i="3"/>
  <c r="AS57" i="3"/>
  <c r="AR57" i="3"/>
  <c r="AS56" i="3"/>
  <c r="AR56" i="3"/>
  <c r="AS55" i="3"/>
  <c r="AR55" i="3"/>
  <c r="AS54" i="3"/>
  <c r="AR54" i="3"/>
  <c r="AS53" i="3"/>
  <c r="AR53" i="3"/>
  <c r="AS52" i="3"/>
  <c r="AR52" i="3"/>
  <c r="AS51" i="3"/>
  <c r="AR51" i="3"/>
  <c r="AS50" i="3"/>
  <c r="AR50" i="3"/>
  <c r="AS49" i="3"/>
  <c r="AR49" i="3"/>
  <c r="AS48" i="3"/>
  <c r="AR48" i="3"/>
  <c r="AS47" i="3"/>
  <c r="AR47" i="3"/>
  <c r="AS46" i="3"/>
  <c r="AR46" i="3"/>
  <c r="AS45" i="3"/>
  <c r="AR45" i="3"/>
  <c r="AS44" i="3"/>
  <c r="AR44" i="3"/>
  <c r="AS43" i="3"/>
  <c r="AR43" i="3"/>
  <c r="AS42" i="3"/>
  <c r="AR42" i="3"/>
  <c r="AS41" i="3"/>
  <c r="AR41" i="3"/>
  <c r="AS40" i="3"/>
  <c r="AR40" i="3"/>
  <c r="AS39" i="3"/>
  <c r="AR39" i="3"/>
  <c r="AS38" i="3"/>
  <c r="AR38" i="3"/>
  <c r="AS37" i="3"/>
  <c r="AR37" i="3"/>
  <c r="AS36" i="3"/>
  <c r="AR36" i="3"/>
  <c r="AS35" i="3"/>
  <c r="AR35" i="3"/>
  <c r="AS34" i="3"/>
  <c r="AR34" i="3"/>
  <c r="AS33" i="3"/>
  <c r="AR33" i="3"/>
  <c r="AS32" i="3"/>
  <c r="AR32" i="3"/>
  <c r="AS31" i="3"/>
  <c r="AR31" i="3"/>
  <c r="AS30" i="3"/>
  <c r="AR30" i="3"/>
  <c r="AS29" i="3"/>
  <c r="AR29" i="3"/>
  <c r="AS28" i="3"/>
  <c r="AR28" i="3"/>
  <c r="AS27" i="3"/>
  <c r="AR27" i="3"/>
  <c r="AS26" i="3"/>
  <c r="AR26" i="3"/>
  <c r="AS25" i="3"/>
  <c r="AR25" i="3"/>
  <c r="AS24" i="3"/>
  <c r="AR24" i="3"/>
  <c r="AS23" i="3"/>
  <c r="AR23" i="3"/>
  <c r="AS22" i="3"/>
  <c r="AR22" i="3"/>
  <c r="AS21" i="3"/>
  <c r="AR21" i="3"/>
  <c r="AS20" i="3"/>
  <c r="AR20" i="3"/>
  <c r="AS19" i="3"/>
  <c r="AR19" i="3"/>
  <c r="AS18" i="3"/>
  <c r="AR18" i="3"/>
  <c r="AS17" i="3"/>
  <c r="AR17" i="3"/>
  <c r="AS16" i="3"/>
  <c r="AR16" i="3"/>
  <c r="AS15" i="3"/>
  <c r="AR15" i="3"/>
  <c r="AS14" i="3"/>
  <c r="AR14" i="3"/>
  <c r="AS13" i="3"/>
  <c r="AR13" i="3"/>
  <c r="AS12" i="3"/>
  <c r="AR12" i="3"/>
  <c r="AS11" i="3"/>
  <c r="AR11" i="3"/>
  <c r="AS10" i="3"/>
  <c r="AR10" i="3"/>
  <c r="AS9" i="3"/>
  <c r="AR9" i="3"/>
  <c r="AS8" i="3"/>
  <c r="AR8" i="3"/>
  <c r="AS7" i="3"/>
  <c r="AR7" i="3"/>
  <c r="AS6" i="3"/>
  <c r="AR6" i="3"/>
  <c r="AU5" i="3"/>
  <c r="AT5" i="3"/>
  <c r="AS5" i="3"/>
  <c r="AR5" i="3"/>
  <c r="AA183" i="3"/>
  <c r="Q159" i="3"/>
  <c r="P159" i="3"/>
  <c r="X148" i="3"/>
  <c r="X129" i="3"/>
  <c r="X128" i="3"/>
  <c r="X117" i="3"/>
  <c r="V61" i="3"/>
  <c r="AC54" i="3"/>
  <c r="AH57" i="3"/>
  <c r="AG50" i="3"/>
  <c r="AH49" i="3"/>
  <c r="AB50" i="3"/>
  <c r="P16" i="14"/>
  <c r="AT196" i="14"/>
  <c r="AT196" i="3" s="1"/>
  <c r="AA187" i="14"/>
  <c r="AA187" i="3" s="1"/>
  <c r="AA186" i="14"/>
  <c r="AA186" i="3" s="1"/>
  <c r="AA184" i="14"/>
  <c r="AA184" i="3" s="1"/>
  <c r="AT183" i="14"/>
  <c r="AT183" i="3" s="1"/>
  <c r="AA183" i="14"/>
  <c r="AA182" i="14"/>
  <c r="AA182" i="3" s="1"/>
  <c r="AA181" i="14"/>
  <c r="AA181" i="3" s="1"/>
  <c r="AA180" i="14"/>
  <c r="AA180" i="3" s="1"/>
  <c r="W180" i="14"/>
  <c r="W180" i="3" s="1"/>
  <c r="Y178" i="14"/>
  <c r="Y178" i="3" s="1"/>
  <c r="X169" i="14"/>
  <c r="X169" i="3" s="1"/>
  <c r="Q163" i="14"/>
  <c r="Q163" i="3" s="1"/>
  <c r="P163" i="14"/>
  <c r="P163" i="3" s="1"/>
  <c r="O163" i="14"/>
  <c r="O163" i="3" s="1"/>
  <c r="AT161" i="14"/>
  <c r="AT161" i="3" s="1"/>
  <c r="X160" i="14"/>
  <c r="X159" i="14"/>
  <c r="Q159" i="14"/>
  <c r="P159" i="14"/>
  <c r="O159" i="14"/>
  <c r="O159" i="3" s="1"/>
  <c r="AT154" i="14"/>
  <c r="AT154" i="3" s="1"/>
  <c r="Y152" i="14"/>
  <c r="Y152" i="3" s="1"/>
  <c r="Y150" i="14"/>
  <c r="Y150" i="3" s="1"/>
  <c r="X148" i="14"/>
  <c r="V148" i="14"/>
  <c r="Y155" i="14" s="1"/>
  <c r="Y155" i="3" s="1"/>
  <c r="W138" i="14"/>
  <c r="W138" i="3" s="1"/>
  <c r="AT132" i="14"/>
  <c r="AT132" i="3" s="1"/>
  <c r="X131" i="14"/>
  <c r="X130" i="14"/>
  <c r="X130" i="3" s="1"/>
  <c r="X129" i="14"/>
  <c r="X128" i="14"/>
  <c r="X117" i="14"/>
  <c r="V116" i="14"/>
  <c r="AT113" i="14"/>
  <c r="AT113" i="3" s="1"/>
  <c r="AB109" i="14"/>
  <c r="AB109" i="3" s="1"/>
  <c r="Y109" i="14"/>
  <c r="AT108" i="14"/>
  <c r="AT108" i="3" s="1"/>
  <c r="AT106" i="14"/>
  <c r="AT106" i="3" s="1"/>
  <c r="AT92" i="14"/>
  <c r="AT92" i="3" s="1"/>
  <c r="Z92" i="14"/>
  <c r="Z92" i="3" s="1"/>
  <c r="AT85" i="14"/>
  <c r="AT85" i="3" s="1"/>
  <c r="AT84" i="14"/>
  <c r="AT84" i="3" s="1"/>
  <c r="Y83" i="14"/>
  <c r="Y83" i="3" s="1"/>
  <c r="X78" i="14"/>
  <c r="X78" i="3" s="1"/>
  <c r="W77" i="14"/>
  <c r="W77" i="3" s="1"/>
  <c r="AT76" i="14"/>
  <c r="AT76" i="3" s="1"/>
  <c r="AA73" i="14"/>
  <c r="AA73" i="3" s="1"/>
  <c r="AT72" i="14"/>
  <c r="AT72" i="3" s="1"/>
  <c r="V70" i="14"/>
  <c r="V70" i="3" s="1"/>
  <c r="AA68" i="14"/>
  <c r="AT67" i="14"/>
  <c r="AT67" i="3" s="1"/>
  <c r="AH64" i="14"/>
  <c r="AH64" i="3" s="1"/>
  <c r="AG64" i="14"/>
  <c r="AG64" i="3" s="1"/>
  <c r="AA64" i="14"/>
  <c r="AA64" i="3" s="1"/>
  <c r="AH63" i="14"/>
  <c r="AH63" i="3" s="1"/>
  <c r="AG63" i="14"/>
  <c r="AG63" i="3" s="1"/>
  <c r="AD63" i="14"/>
  <c r="AH62" i="14"/>
  <c r="AH62" i="3" s="1"/>
  <c r="AG62" i="14"/>
  <c r="AH61" i="14"/>
  <c r="AH61" i="3" s="1"/>
  <c r="AG61" i="14"/>
  <c r="AB61" i="14"/>
  <c r="AA61" i="14"/>
  <c r="AA61" i="3" s="1"/>
  <c r="Z61" i="14"/>
  <c r="Y61" i="14"/>
  <c r="X61" i="14"/>
  <c r="V61" i="14"/>
  <c r="AH60" i="14"/>
  <c r="AH60" i="3" s="1"/>
  <c r="AG60" i="14"/>
  <c r="V83" i="14" s="1"/>
  <c r="AC60" i="14"/>
  <c r="AB60" i="14"/>
  <c r="AB60" i="3" s="1"/>
  <c r="Y60" i="14"/>
  <c r="X60" i="14"/>
  <c r="AH59" i="14"/>
  <c r="AH59" i="3" s="1"/>
  <c r="AG59" i="14"/>
  <c r="AD59" i="14"/>
  <c r="AB59" i="14"/>
  <c r="AA59" i="14"/>
  <c r="AA59" i="3" s="1"/>
  <c r="AH58" i="14"/>
  <c r="AH58" i="3" s="1"/>
  <c r="AG58" i="14"/>
  <c r="AB58" i="14"/>
  <c r="AA58" i="14"/>
  <c r="AA58" i="3" s="1"/>
  <c r="Z58" i="14"/>
  <c r="Z58" i="3" s="1"/>
  <c r="AH57" i="14"/>
  <c r="AG57" i="14"/>
  <c r="AH56" i="14"/>
  <c r="AH56" i="3" s="1"/>
  <c r="AG56" i="14"/>
  <c r="AG56" i="3" s="1"/>
  <c r="AH55" i="14"/>
  <c r="AH55" i="3" s="1"/>
  <c r="AG55" i="14"/>
  <c r="AG55" i="3" s="1"/>
  <c r="AD55" i="14"/>
  <c r="AC55" i="14"/>
  <c r="AB55" i="14"/>
  <c r="AB55" i="3" s="1"/>
  <c r="AA55" i="14"/>
  <c r="AA55" i="3" s="1"/>
  <c r="Z55" i="14"/>
  <c r="Y55" i="14"/>
  <c r="X55" i="14"/>
  <c r="X55" i="3" s="1"/>
  <c r="W55" i="14"/>
  <c r="W55" i="3" s="1"/>
  <c r="AH54" i="14"/>
  <c r="AH54" i="3" s="1"/>
  <c r="AG54" i="14"/>
  <c r="AD54" i="14"/>
  <c r="AD54" i="3" s="1"/>
  <c r="AC54" i="14"/>
  <c r="AC63" i="14" s="1"/>
  <c r="AA54" i="14"/>
  <c r="AA54" i="3" s="1"/>
  <c r="Z54" i="14"/>
  <c r="Z54" i="3" s="1"/>
  <c r="Y54" i="14"/>
  <c r="Y54" i="3" s="1"/>
  <c r="AH53" i="14"/>
  <c r="AH53" i="3" s="1"/>
  <c r="AG53" i="14"/>
  <c r="AG53" i="3" s="1"/>
  <c r="AL52" i="14"/>
  <c r="AL52" i="3" s="1"/>
  <c r="AH52" i="14"/>
  <c r="AH52" i="3" s="1"/>
  <c r="AG52" i="14"/>
  <c r="AD52" i="14"/>
  <c r="AC52" i="14"/>
  <c r="AB52" i="14"/>
  <c r="AB52" i="3" s="1"/>
  <c r="AA52" i="14"/>
  <c r="AA52" i="3" s="1"/>
  <c r="Z52" i="14"/>
  <c r="Z52" i="3" s="1"/>
  <c r="Y52" i="14"/>
  <c r="Y52" i="3" s="1"/>
  <c r="X52" i="14"/>
  <c r="X52" i="3" s="1"/>
  <c r="W52" i="14"/>
  <c r="V52" i="14"/>
  <c r="V52" i="3" s="1"/>
  <c r="AH51" i="14"/>
  <c r="AH51" i="3" s="1"/>
  <c r="AG51" i="14"/>
  <c r="AD51" i="14"/>
  <c r="AC51" i="14"/>
  <c r="AC51" i="3" s="1"/>
  <c r="AB51" i="14"/>
  <c r="AB51" i="3" s="1"/>
  <c r="AA51" i="14"/>
  <c r="AA51" i="3" s="1"/>
  <c r="Z51" i="14"/>
  <c r="Z51" i="3" s="1"/>
  <c r="Y51" i="14"/>
  <c r="Y51" i="3" s="1"/>
  <c r="X51" i="14"/>
  <c r="X51" i="3" s="1"/>
  <c r="W51" i="14"/>
  <c r="W51" i="3" s="1"/>
  <c r="V51" i="14"/>
  <c r="V51" i="3" s="1"/>
  <c r="AP50" i="14"/>
  <c r="AN50" i="14"/>
  <c r="AH50" i="14"/>
  <c r="AH50" i="3" s="1"/>
  <c r="AG50" i="14"/>
  <c r="AT4" i="14" s="1"/>
  <c r="AT199" i="14" s="1"/>
  <c r="AT199" i="3" s="1"/>
  <c r="AD50" i="14"/>
  <c r="AD50" i="3" s="1"/>
  <c r="AC50" i="14"/>
  <c r="AB50" i="14"/>
  <c r="AA50" i="14"/>
  <c r="AA50" i="3" s="1"/>
  <c r="AH49" i="14"/>
  <c r="AG49" i="14"/>
  <c r="AG49" i="3" s="1"/>
  <c r="AD49" i="14"/>
  <c r="AC49" i="14"/>
  <c r="AC49" i="3" s="1"/>
  <c r="AB49" i="14"/>
  <c r="AB49" i="3" s="1"/>
  <c r="AA49" i="14"/>
  <c r="AA49" i="3" s="1"/>
  <c r="Z49" i="14"/>
  <c r="Z49" i="3" s="1"/>
  <c r="Y49" i="14"/>
  <c r="AT40" i="14"/>
  <c r="AT40" i="3" s="1"/>
  <c r="AT38" i="14"/>
  <c r="AT38" i="3" s="1"/>
  <c r="AT30" i="14"/>
  <c r="AT30" i="3" s="1"/>
  <c r="AT29" i="14"/>
  <c r="AT29" i="3" s="1"/>
  <c r="AT21" i="14"/>
  <c r="AT21" i="3" s="1"/>
  <c r="AT10" i="14"/>
  <c r="AT10" i="3" s="1"/>
  <c r="F22" i="7" a="1"/>
  <c r="F22" i="7" s="1"/>
  <c r="I1" i="11" s="1" a="1"/>
  <c r="I1" i="11" s="1"/>
  <c r="AF1" i="11" s="1"/>
  <c r="B2" i="13"/>
  <c r="C22" i="7" s="1"/>
  <c r="Z1" i="11"/>
  <c r="Y1" i="11"/>
  <c r="X1" i="11"/>
  <c r="I1" i="2"/>
  <c r="B2" i="2"/>
  <c r="Y2" i="2" s="1"/>
  <c r="AF1" i="2"/>
  <c r="Z1" i="2"/>
  <c r="Y1" i="2"/>
  <c r="X1" i="2"/>
  <c r="H35" i="11"/>
  <c r="A28" i="11"/>
  <c r="H26" i="11"/>
  <c r="H23" i="11"/>
  <c r="A20" i="11"/>
  <c r="H19" i="11"/>
  <c r="A16" i="11"/>
  <c r="X14" i="11"/>
  <c r="H13" i="11"/>
  <c r="A11" i="11"/>
  <c r="X4" i="11"/>
  <c r="H5" i="11"/>
  <c r="A4" i="11"/>
  <c r="F21" i="7" a="1"/>
  <c r="F21" i="7"/>
  <c r="I1" i="8" s="1" a="1"/>
  <c r="I1" i="8" s="1"/>
  <c r="AF1" i="8" s="1"/>
  <c r="C21" i="7"/>
  <c r="B2" i="8"/>
  <c r="Y2" i="8" s="1"/>
  <c r="B2" i="10"/>
  <c r="Z1" i="8"/>
  <c r="Y1" i="8"/>
  <c r="X1" i="8"/>
  <c r="I1" i="1"/>
  <c r="AF1" i="1" s="1"/>
  <c r="B2" i="1"/>
  <c r="Y2" i="1" s="1"/>
  <c r="Z1" i="1"/>
  <c r="Y1" i="1"/>
  <c r="X1" i="1"/>
  <c r="A32" i="8"/>
  <c r="H31" i="8"/>
  <c r="O27" i="8"/>
  <c r="A26" i="8"/>
  <c r="H22" i="8"/>
  <c r="A23" i="8"/>
  <c r="A19" i="8"/>
  <c r="A13" i="8"/>
  <c r="V11" i="8"/>
  <c r="A10" i="8"/>
  <c r="V4" i="8"/>
  <c r="H4" i="8"/>
  <c r="A4" i="8"/>
  <c r="F4" i="7" a="1"/>
  <c r="F4" i="7" s="1"/>
  <c r="E4" i="7"/>
  <c r="F184" i="4"/>
  <c r="F181" i="4"/>
  <c r="F180" i="4"/>
  <c r="Z179" i="4"/>
  <c r="F179" i="4"/>
  <c r="B178" i="4"/>
  <c r="D176" i="4"/>
  <c r="D174" i="4"/>
  <c r="C167" i="4"/>
  <c r="D162" i="4"/>
  <c r="D163" i="4" s="1"/>
  <c r="D164" i="4" s="1"/>
  <c r="C157" i="4"/>
  <c r="C178" i="4" s="1"/>
  <c r="D153" i="4"/>
  <c r="Z151" i="4"/>
  <c r="D150" i="4"/>
  <c r="D147" i="4"/>
  <c r="C146" i="4"/>
  <c r="A146" i="4"/>
  <c r="D142" i="4"/>
  <c r="D136" i="4"/>
  <c r="D137" i="4" s="1"/>
  <c r="D138" i="4" s="1"/>
  <c r="D139" i="4" s="1"/>
  <c r="D140" i="4" s="1"/>
  <c r="D141" i="4" s="1"/>
  <c r="C136" i="4"/>
  <c r="B136" i="4"/>
  <c r="Z132" i="4"/>
  <c r="C132" i="4"/>
  <c r="C126" i="4"/>
  <c r="C127" i="4" s="1"/>
  <c r="C128" i="4" s="1"/>
  <c r="C129" i="4" s="1"/>
  <c r="C130" i="4" s="1"/>
  <c r="C131" i="4" s="1"/>
  <c r="C115" i="4"/>
  <c r="D114" i="4"/>
  <c r="D115" i="4" s="1"/>
  <c r="D116" i="4" s="1"/>
  <c r="D117" i="4" s="1"/>
  <c r="D118" i="4" s="1"/>
  <c r="D119" i="4" s="1"/>
  <c r="D120" i="4" s="1"/>
  <c r="D121" i="4" s="1"/>
  <c r="B114" i="4"/>
  <c r="D109" i="4" a="1"/>
  <c r="D109" i="4" s="1"/>
  <c r="H102" i="4"/>
  <c r="E90" i="4"/>
  <c r="G90" i="4" s="1" a="1"/>
  <c r="G90" i="4" s="1"/>
  <c r="H81" i="4"/>
  <c r="E81" i="4" a="1"/>
  <c r="E81" i="4" s="1"/>
  <c r="D81" i="4"/>
  <c r="C76" i="4"/>
  <c r="Z75" i="4"/>
  <c r="B75" i="4"/>
  <c r="G71" i="4"/>
  <c r="A71" i="4"/>
  <c r="E70" i="4" a="1"/>
  <c r="E70" i="4" s="1"/>
  <c r="D70" i="4"/>
  <c r="Y69" i="4"/>
  <c r="G68" i="4"/>
  <c r="F68" i="4"/>
  <c r="E68" i="4"/>
  <c r="Z67" i="4"/>
  <c r="I67" i="4"/>
  <c r="H67" i="4"/>
  <c r="B67" i="4"/>
  <c r="I66" i="4"/>
  <c r="M62" i="4"/>
  <c r="L62" i="4"/>
  <c r="I62" i="4"/>
  <c r="I71" i="4" s="1"/>
  <c r="H62" i="4"/>
  <c r="H71" i="4" s="1"/>
  <c r="F62" i="4"/>
  <c r="F71" i="4" s="1"/>
  <c r="C62" i="4"/>
  <c r="C71" i="4" s="1"/>
  <c r="B109" i="4" s="1"/>
  <c r="M61" i="4"/>
  <c r="L61" i="4"/>
  <c r="H61" i="4"/>
  <c r="H70" i="4" s="1" a="1"/>
  <c r="H70" i="4" s="1"/>
  <c r="G61" i="4"/>
  <c r="G70" i="4" s="1" a="1"/>
  <c r="G70" i="4" s="1"/>
  <c r="E61" i="4"/>
  <c r="Y60" i="4"/>
  <c r="M60" i="4"/>
  <c r="L60" i="4"/>
  <c r="A178" i="4" s="1"/>
  <c r="D178" i="4" s="1"/>
  <c r="D179" i="4" s="1"/>
  <c r="D180" i="4" s="1"/>
  <c r="D181" i="4" s="1"/>
  <c r="D182" i="4" s="1"/>
  <c r="D183" i="4" s="1"/>
  <c r="D184" i="4" s="1"/>
  <c r="D185" i="4" s="1"/>
  <c r="Z59" i="4"/>
  <c r="M59" i="4"/>
  <c r="L59" i="4"/>
  <c r="A167" i="4" s="1"/>
  <c r="H59" i="4"/>
  <c r="H68" i="4" s="1"/>
  <c r="F59" i="4"/>
  <c r="B59" i="4"/>
  <c r="B68" i="4" s="1"/>
  <c r="T49" i="4" s="1"/>
  <c r="A59" i="4"/>
  <c r="A68" i="4" s="1"/>
  <c r="M58" i="4"/>
  <c r="L58" i="4"/>
  <c r="A81" i="4" s="1"/>
  <c r="G58" i="4"/>
  <c r="G67" i="4" s="1"/>
  <c r="C58" i="4"/>
  <c r="C67" i="4" s="1"/>
  <c r="B104" i="4" s="1"/>
  <c r="B58" i="4"/>
  <c r="A58" i="4"/>
  <c r="A67" i="4" s="1"/>
  <c r="C75" i="4" s="1"/>
  <c r="Y57" i="4"/>
  <c r="M57" i="4"/>
  <c r="L57" i="4"/>
  <c r="I107" i="4" s="1"/>
  <c r="G57" i="4"/>
  <c r="G66" i="4" s="1"/>
  <c r="Z125" i="4" s="1"/>
  <c r="Z56" i="4"/>
  <c r="M56" i="4"/>
  <c r="L56" i="4"/>
  <c r="H107" i="4" s="1"/>
  <c r="I56" i="4"/>
  <c r="I65" i="4" s="1" a="1"/>
  <c r="I65" i="4" s="1"/>
  <c r="D56" i="4"/>
  <c r="Z55" i="4"/>
  <c r="M55" i="4"/>
  <c r="L55" i="4"/>
  <c r="M54" i="4"/>
  <c r="L54" i="4"/>
  <c r="Z53" i="4"/>
  <c r="M53" i="4"/>
  <c r="L53" i="4"/>
  <c r="D107" i="4" s="1"/>
  <c r="I53" i="4"/>
  <c r="H53" i="4"/>
  <c r="G53" i="4"/>
  <c r="G62" i="4" s="1"/>
  <c r="F53" i="4"/>
  <c r="E53" i="4"/>
  <c r="E62" i="4" s="1"/>
  <c r="E71" i="4" s="1"/>
  <c r="D53" i="4"/>
  <c r="D62" i="4" s="1"/>
  <c r="D71" i="4" s="1" a="1"/>
  <c r="D71" i="4" s="1"/>
  <c r="E109" i="4" s="1" a="1"/>
  <c r="E109" i="4" s="1"/>
  <c r="C53" i="4"/>
  <c r="B53" i="4"/>
  <c r="B62" i="4" s="1"/>
  <c r="Z52" i="4"/>
  <c r="Y52" i="4"/>
  <c r="M52" i="4"/>
  <c r="L52" i="4"/>
  <c r="A157" i="4" s="1"/>
  <c r="D157" i="4" s="1"/>
  <c r="D158" i="4" s="1"/>
  <c r="D159" i="4" s="1"/>
  <c r="D160" i="4" s="1"/>
  <c r="D161" i="4" s="1"/>
  <c r="G52" i="4"/>
  <c r="F52" i="4"/>
  <c r="F61" i="4" s="1"/>
  <c r="F70" i="4" s="1" a="1"/>
  <c r="F70" i="4" s="1"/>
  <c r="E52" i="4"/>
  <c r="D52" i="4"/>
  <c r="D61" i="4" s="1"/>
  <c r="D70" i="4" s="1" a="1"/>
  <c r="Z51" i="4"/>
  <c r="M51" i="4"/>
  <c r="L51" i="4"/>
  <c r="Z50" i="4"/>
  <c r="U50" i="4" a="1"/>
  <c r="U50" i="4" s="1"/>
  <c r="R50" i="4"/>
  <c r="Q50" i="4"/>
  <c r="M50" i="4"/>
  <c r="L50" i="4"/>
  <c r="A136" i="4" s="1"/>
  <c r="I50" i="4"/>
  <c r="I59" i="4" s="1"/>
  <c r="I68" i="4" s="1"/>
  <c r="H50" i="4"/>
  <c r="G50" i="4"/>
  <c r="G59" i="4" s="1"/>
  <c r="F50" i="4"/>
  <c r="E50" i="4"/>
  <c r="E59" i="4" s="1"/>
  <c r="D50" i="4"/>
  <c r="D59" i="4" s="1"/>
  <c r="D68" i="4" s="1" a="1"/>
  <c r="D68" i="4" s="1"/>
  <c r="C50" i="4"/>
  <c r="C59" i="4" s="1"/>
  <c r="C68" i="4" s="1"/>
  <c r="B105" i="4" s="1"/>
  <c r="B50" i="4"/>
  <c r="A50" i="4"/>
  <c r="Y49" i="4"/>
  <c r="S49" i="4"/>
  <c r="M49" i="4"/>
  <c r="L49" i="4"/>
  <c r="A125" i="4" s="1"/>
  <c r="D125" i="4" s="1"/>
  <c r="D126" i="4" s="1"/>
  <c r="D127" i="4" s="1"/>
  <c r="D128" i="4" s="1"/>
  <c r="D129" i="4" s="1"/>
  <c r="D130" i="4" s="1"/>
  <c r="D131" i="4" s="1"/>
  <c r="D132" i="4" s="1"/>
  <c r="I49" i="4"/>
  <c r="I58" i="4" s="1"/>
  <c r="H49" i="4"/>
  <c r="H58" i="4" s="1"/>
  <c r="G49" i="4"/>
  <c r="F49" i="4"/>
  <c r="F58" i="4" s="1"/>
  <c r="F67" i="4" s="1"/>
  <c r="E49" i="4"/>
  <c r="E58" i="4" s="1"/>
  <c r="E67" i="4" s="1"/>
  <c r="D49" i="4"/>
  <c r="D58" i="4" s="1"/>
  <c r="D67" i="4" s="1" a="1"/>
  <c r="D67" i="4" s="1"/>
  <c r="C49" i="4"/>
  <c r="B49" i="4"/>
  <c r="A49" i="4"/>
  <c r="A53" i="4" s="1"/>
  <c r="A62" i="4" s="1"/>
  <c r="Y48" i="4"/>
  <c r="U48" i="4"/>
  <c r="S48" i="4"/>
  <c r="M48" i="4"/>
  <c r="L48" i="4"/>
  <c r="Y2" i="4" s="1"/>
  <c r="Y99" i="4" s="1"/>
  <c r="I48" i="4"/>
  <c r="I57" i="4" s="1"/>
  <c r="H48" i="4"/>
  <c r="H57" i="4" s="1"/>
  <c r="H66" i="4" s="1"/>
  <c r="H103" i="4" s="1"/>
  <c r="H108" i="4" s="1"/>
  <c r="G48" i="4"/>
  <c r="F48" i="4"/>
  <c r="F57" i="4" s="1"/>
  <c r="F66" i="4" s="1"/>
  <c r="Z47" i="4"/>
  <c r="Y47" i="4"/>
  <c r="M47" i="4"/>
  <c r="L47" i="4"/>
  <c r="A114" i="4" s="1"/>
  <c r="G47" i="4"/>
  <c r="G56" i="4" s="1"/>
  <c r="G65" i="4" s="1" a="1"/>
  <c r="G65" i="4" s="1"/>
  <c r="F47" i="4"/>
  <c r="F56" i="4" s="1"/>
  <c r="E47" i="4"/>
  <c r="E56" i="4" s="1"/>
  <c r="D47" i="4"/>
  <c r="Y43" i="4"/>
  <c r="Y42" i="4"/>
  <c r="Y41" i="4"/>
  <c r="Z40" i="4"/>
  <c r="Y40" i="4"/>
  <c r="Y39" i="4"/>
  <c r="Y37" i="4"/>
  <c r="Y33" i="4"/>
  <c r="Z32" i="4"/>
  <c r="Y32" i="4"/>
  <c r="Z31" i="4"/>
  <c r="Y31" i="4"/>
  <c r="K30" i="4"/>
  <c r="I52" i="4" s="1"/>
  <c r="I61" i="4" s="1"/>
  <c r="I70" i="4" s="1" a="1"/>
  <c r="I70" i="4" s="1"/>
  <c r="J30" i="4"/>
  <c r="H52" i="4" s="1"/>
  <c r="I30" i="4"/>
  <c r="Y27" i="4"/>
  <c r="Y26" i="4"/>
  <c r="K26" i="4"/>
  <c r="I47" i="4" s="1"/>
  <c r="J26" i="4"/>
  <c r="H47" i="4" s="1"/>
  <c r="H56" i="4" s="1"/>
  <c r="H65" i="4" s="1" a="1"/>
  <c r="H65" i="4" s="1"/>
  <c r="I26" i="4"/>
  <c r="Z25" i="4"/>
  <c r="Y25" i="4"/>
  <c r="Z23" i="4"/>
  <c r="Z22" i="4"/>
  <c r="Y20" i="4"/>
  <c r="Y19" i="4"/>
  <c r="Y17" i="4"/>
  <c r="Z15" i="4"/>
  <c r="Z14" i="4"/>
  <c r="Y13" i="4"/>
  <c r="Y10" i="4"/>
  <c r="Z9" i="4"/>
  <c r="Y9" i="4"/>
  <c r="Z8" i="4"/>
  <c r="Z7" i="4"/>
  <c r="Y7" i="4"/>
  <c r="Z6" i="4"/>
  <c r="Y5" i="4"/>
  <c r="I7" i="3"/>
  <c r="I6" i="3"/>
  <c r="I5" i="3"/>
  <c r="G60" i="3" s="1"/>
  <c r="Y45" i="2"/>
  <c r="Y44" i="2"/>
  <c r="Y43" i="2"/>
  <c r="Y42" i="2"/>
  <c r="Y41" i="2"/>
  <c r="Y40" i="2"/>
  <c r="Y39" i="2"/>
  <c r="Y38" i="2"/>
  <c r="Y37" i="2"/>
  <c r="Y36" i="2"/>
  <c r="Y35" i="2"/>
  <c r="H35" i="2"/>
  <c r="Y34" i="2"/>
  <c r="Y33" i="2"/>
  <c r="S33" i="2"/>
  <c r="Y32" i="2"/>
  <c r="S32" i="2"/>
  <c r="Y31" i="2"/>
  <c r="S31" i="2"/>
  <c r="Y30" i="2"/>
  <c r="S30" i="2"/>
  <c r="Y29" i="2"/>
  <c r="S29" i="2"/>
  <c r="Y28" i="2"/>
  <c r="S28" i="2"/>
  <c r="A28" i="2"/>
  <c r="Y27" i="2"/>
  <c r="Y26" i="2"/>
  <c r="H26" i="2"/>
  <c r="Y25" i="2"/>
  <c r="H23" i="2"/>
  <c r="A20" i="2"/>
  <c r="H19" i="2"/>
  <c r="S17" i="2"/>
  <c r="S16" i="2"/>
  <c r="A16" i="2"/>
  <c r="S15" i="2"/>
  <c r="X14" i="2"/>
  <c r="S14" i="2"/>
  <c r="S13" i="2"/>
  <c r="H13" i="2"/>
  <c r="S12" i="2"/>
  <c r="A11" i="2"/>
  <c r="H5" i="2"/>
  <c r="X4" i="2"/>
  <c r="A4" i="2"/>
  <c r="A32" i="1"/>
  <c r="H31" i="1"/>
  <c r="O27" i="1"/>
  <c r="A26" i="1"/>
  <c r="A23" i="1"/>
  <c r="H22" i="1"/>
  <c r="A19" i="1"/>
  <c r="A13" i="1"/>
  <c r="V11" i="1"/>
  <c r="A10" i="1"/>
  <c r="V4" i="1"/>
  <c r="H4" i="1"/>
  <c r="A4" i="1"/>
  <c r="C2" i="14" a="1"/>
  <c r="Y40" i="13"/>
  <c r="I7" i="16"/>
  <c r="Y25" i="13"/>
  <c r="AC7" i="13"/>
  <c r="W27" i="10"/>
  <c r="W36" i="10"/>
  <c r="Y43" i="13"/>
  <c r="F7" i="13"/>
  <c r="AC6" i="13"/>
  <c r="F23" i="13"/>
  <c r="M58" i="16"/>
  <c r="W32" i="10"/>
  <c r="M23" i="10"/>
  <c r="S13" i="13"/>
  <c r="Y31" i="13"/>
  <c r="W31" i="10"/>
  <c r="Y39" i="13"/>
  <c r="M8" i="10"/>
  <c r="S30" i="13"/>
  <c r="F12" i="13"/>
  <c r="M37" i="13"/>
  <c r="M5" i="13"/>
  <c r="M6" i="10"/>
  <c r="M4" i="10"/>
  <c r="M24" i="10"/>
  <c r="F10" i="10"/>
  <c r="M36" i="13"/>
  <c r="M31" i="10"/>
  <c r="W37" i="10"/>
  <c r="M19" i="13"/>
  <c r="W30" i="10"/>
  <c r="Y34" i="13"/>
  <c r="M23" i="13"/>
  <c r="F28" i="10"/>
  <c r="F16" i="13"/>
  <c r="Y36" i="13"/>
  <c r="M8" i="13"/>
  <c r="M27" i="13"/>
  <c r="S32" i="13"/>
  <c r="Y37" i="13"/>
  <c r="M26" i="13"/>
  <c r="F22" i="13"/>
  <c r="Y11" i="10"/>
  <c r="F4" i="10"/>
  <c r="Y28" i="13"/>
  <c r="W28" i="10"/>
  <c r="F30" i="13"/>
  <c r="F31" i="13"/>
  <c r="W22" i="10"/>
  <c r="F14" i="10"/>
  <c r="I6" i="16"/>
  <c r="M13" i="13"/>
  <c r="T31" i="10"/>
  <c r="F6" i="13"/>
  <c r="M7" i="13"/>
  <c r="W21" i="10"/>
  <c r="Y12" i="10"/>
  <c r="F32" i="10"/>
  <c r="F5" i="10"/>
  <c r="M64" i="16"/>
  <c r="W29" i="10"/>
  <c r="M63" i="16"/>
  <c r="S14" i="13"/>
  <c r="Y7" i="10"/>
  <c r="F34" i="13"/>
  <c r="T28" i="10"/>
  <c r="Y35" i="13"/>
  <c r="C2" i="3" a="1"/>
  <c r="W34" i="10"/>
  <c r="F35" i="13"/>
  <c r="C2" i="8" a="1"/>
  <c r="Y45" i="13"/>
  <c r="F23" i="10"/>
  <c r="Y26" i="13"/>
  <c r="Y42" i="13"/>
  <c r="F5" i="13"/>
  <c r="AC15" i="13"/>
  <c r="Y38" i="13"/>
  <c r="F28" i="13"/>
  <c r="Y5" i="10"/>
  <c r="Y32" i="13"/>
  <c r="F29" i="13"/>
  <c r="AC4" i="13"/>
  <c r="G108" i="16"/>
  <c r="M33" i="10"/>
  <c r="AC5" i="13"/>
  <c r="Y33" i="13"/>
  <c r="F13" i="10"/>
  <c r="M14" i="13"/>
  <c r="T30" i="10"/>
  <c r="T27" i="10"/>
  <c r="F20" i="13"/>
  <c r="F15" i="10"/>
  <c r="G60" i="16"/>
  <c r="F27" i="10"/>
  <c r="S16" i="13"/>
  <c r="C2" i="1" a="1"/>
  <c r="M9" i="13"/>
  <c r="F19" i="10"/>
  <c r="W24" i="10"/>
  <c r="M60" i="16"/>
  <c r="W35" i="10"/>
  <c r="AC14" i="13"/>
  <c r="Y30" i="13"/>
  <c r="F6" i="10"/>
  <c r="M15" i="13"/>
  <c r="F21" i="13"/>
  <c r="S12" i="13"/>
  <c r="T29" i="10"/>
  <c r="C2" i="11" a="1"/>
  <c r="Y29" i="13"/>
  <c r="F33" i="13"/>
  <c r="F26" i="10"/>
  <c r="W26" i="10"/>
  <c r="W25" i="10"/>
  <c r="S33" i="13"/>
  <c r="Y6" i="10"/>
  <c r="Y41" i="13"/>
  <c r="M35" i="13"/>
  <c r="I5" i="16"/>
  <c r="S28" i="13"/>
  <c r="Y27" i="13"/>
  <c r="M5" i="10"/>
  <c r="M32" i="10"/>
  <c r="S15" i="13"/>
  <c r="M22" i="10"/>
  <c r="M57" i="16"/>
  <c r="S31" i="13"/>
  <c r="C2" i="2" a="1"/>
  <c r="F11" i="13"/>
  <c r="M29" i="13"/>
  <c r="M6" i="13"/>
  <c r="Y13" i="10"/>
  <c r="M28" i="13"/>
  <c r="M7" i="10"/>
  <c r="S17" i="13"/>
  <c r="M56" i="16"/>
  <c r="S29" i="13"/>
  <c r="M34" i="10"/>
  <c r="M59" i="16"/>
  <c r="F4" i="13"/>
  <c r="A90" i="4" a="1"/>
  <c r="M62" i="16"/>
  <c r="Y44" i="13"/>
  <c r="Y4" i="10"/>
  <c r="W33" i="10"/>
  <c r="M26" i="10"/>
  <c r="W23" i="10"/>
  <c r="M25" i="10"/>
  <c r="M61" i="16"/>
  <c r="R19" i="14" l="1"/>
  <c r="P18" i="14"/>
  <c r="Q19" i="14"/>
  <c r="AB92" i="14" a="1"/>
  <c r="AB92" i="14" s="1"/>
  <c r="AB92" i="3" s="1"/>
  <c r="C2" i="11"/>
  <c r="Z2" i="11" s="1"/>
  <c r="C2" i="3"/>
  <c r="C2" i="14"/>
  <c r="AC63" i="3"/>
  <c r="AC72" i="14" a="1"/>
  <c r="AC72" i="14" s="1"/>
  <c r="AC72" i="3" s="1"/>
  <c r="AD63" i="3"/>
  <c r="AD72" i="14" a="1"/>
  <c r="AD72" i="14" s="1"/>
  <c r="AD72" i="3" s="1"/>
  <c r="AC52" i="3"/>
  <c r="AC61" i="14"/>
  <c r="Y60" i="3"/>
  <c r="Y69" i="14" a="1"/>
  <c r="Y69" i="14" s="1"/>
  <c r="AG62" i="3"/>
  <c r="V180" i="14"/>
  <c r="AC69" i="14"/>
  <c r="AC60" i="3"/>
  <c r="V116" i="3"/>
  <c r="AA117" i="14"/>
  <c r="AA117" i="3" s="1"/>
  <c r="W116" i="14"/>
  <c r="AA118" i="14"/>
  <c r="AA118" i="3" s="1"/>
  <c r="AT177" i="14"/>
  <c r="AT177" i="3" s="1"/>
  <c r="AT178" i="14"/>
  <c r="AT178" i="3" s="1"/>
  <c r="AT167" i="14"/>
  <c r="AT167" i="3" s="1"/>
  <c r="AT156" i="14"/>
  <c r="AT156" i="3" s="1"/>
  <c r="AT4" i="3"/>
  <c r="AT198" i="14"/>
  <c r="AT198" i="3" s="1"/>
  <c r="AT170" i="14"/>
  <c r="AT170" i="3" s="1"/>
  <c r="AT142" i="14"/>
  <c r="AT142" i="3" s="1"/>
  <c r="AT112" i="14"/>
  <c r="AT112" i="3" s="1"/>
  <c r="AT100" i="14"/>
  <c r="AT100" i="3" s="1"/>
  <c r="AT93" i="14"/>
  <c r="AT93" i="3" s="1"/>
  <c r="AT88" i="14"/>
  <c r="AT88" i="3" s="1"/>
  <c r="AT197" i="14"/>
  <c r="AT197" i="3" s="1"/>
  <c r="AT193" i="14"/>
  <c r="AT193" i="3" s="1"/>
  <c r="AT182" i="14"/>
  <c r="AT182" i="3" s="1"/>
  <c r="AT186" i="14"/>
  <c r="AT186" i="3" s="1"/>
  <c r="AT172" i="14"/>
  <c r="AT172" i="3" s="1"/>
  <c r="AT151" i="14"/>
  <c r="AT151" i="3" s="1"/>
  <c r="AT121" i="14"/>
  <c r="AT121" i="3" s="1"/>
  <c r="AT91" i="14"/>
  <c r="AT91" i="3" s="1"/>
  <c r="AT56" i="14"/>
  <c r="AT56" i="3" s="1"/>
  <c r="AT49" i="14"/>
  <c r="AT49" i="3" s="1"/>
  <c r="AT46" i="14"/>
  <c r="AT46" i="3" s="1"/>
  <c r="AT39" i="14"/>
  <c r="AT39" i="3" s="1"/>
  <c r="AT32" i="14"/>
  <c r="AT32" i="3" s="1"/>
  <c r="AT25" i="14"/>
  <c r="AT25" i="3" s="1"/>
  <c r="AT18" i="14"/>
  <c r="AT18" i="3" s="1"/>
  <c r="AT11" i="14"/>
  <c r="AT11" i="3" s="1"/>
  <c r="AT191" i="14"/>
  <c r="AT191" i="3" s="1"/>
  <c r="AT187" i="14"/>
  <c r="AT187" i="3" s="1"/>
  <c r="AT173" i="14"/>
  <c r="AT173" i="3" s="1"/>
  <c r="AT169" i="14"/>
  <c r="AT169" i="3" s="1"/>
  <c r="AT109" i="14"/>
  <c r="AT109" i="3" s="1"/>
  <c r="AT102" i="14"/>
  <c r="AT102" i="3" s="1"/>
  <c r="AT99" i="14"/>
  <c r="AT99" i="3" s="1"/>
  <c r="AT96" i="14"/>
  <c r="AT96" i="3" s="1"/>
  <c r="AT89" i="14"/>
  <c r="AT89" i="3" s="1"/>
  <c r="AT86" i="14"/>
  <c r="AT86" i="3" s="1"/>
  <c r="AT83" i="14"/>
  <c r="AT83" i="3" s="1"/>
  <c r="AT70" i="14"/>
  <c r="AT70" i="3" s="1"/>
  <c r="AT64" i="14"/>
  <c r="AT64" i="3" s="1"/>
  <c r="AT159" i="14"/>
  <c r="AT159" i="3" s="1"/>
  <c r="AT155" i="14"/>
  <c r="AT155" i="3" s="1"/>
  <c r="AT152" i="14"/>
  <c r="AT152" i="3" s="1"/>
  <c r="AT133" i="14"/>
  <c r="AT133" i="3" s="1"/>
  <c r="AT82" i="14"/>
  <c r="AT82" i="3" s="1"/>
  <c r="AT77" i="14"/>
  <c r="AT77" i="3" s="1"/>
  <c r="AT65" i="14"/>
  <c r="AT65" i="3" s="1"/>
  <c r="AT62" i="14"/>
  <c r="AT62" i="3" s="1"/>
  <c r="AT47" i="14"/>
  <c r="AT47" i="3" s="1"/>
  <c r="AT24" i="14"/>
  <c r="AT24" i="3" s="1"/>
  <c r="AT9" i="14"/>
  <c r="AT9" i="3" s="1"/>
  <c r="AT188" i="14"/>
  <c r="AT188" i="3" s="1"/>
  <c r="AT174" i="14"/>
  <c r="AT174" i="3" s="1"/>
  <c r="AT158" i="14"/>
  <c r="AT158" i="3" s="1"/>
  <c r="AT149" i="14"/>
  <c r="AT149" i="3" s="1"/>
  <c r="AT130" i="14"/>
  <c r="AT130" i="3" s="1"/>
  <c r="AT127" i="14"/>
  <c r="AT127" i="3" s="1"/>
  <c r="AT116" i="14"/>
  <c r="AT116" i="3" s="1"/>
  <c r="AT111" i="14"/>
  <c r="AT111" i="3" s="1"/>
  <c r="AT90" i="14"/>
  <c r="AT90" i="3" s="1"/>
  <c r="AT60" i="14"/>
  <c r="AT60" i="3" s="1"/>
  <c r="AT53" i="14"/>
  <c r="AT53" i="3" s="1"/>
  <c r="AT31" i="14"/>
  <c r="AT31" i="3" s="1"/>
  <c r="AT16" i="14"/>
  <c r="AT16" i="3" s="1"/>
  <c r="AT181" i="14"/>
  <c r="AT181" i="3" s="1"/>
  <c r="AT143" i="14"/>
  <c r="AT143" i="3" s="1"/>
  <c r="AT136" i="14"/>
  <c r="AT136" i="3" s="1"/>
  <c r="AT80" i="14"/>
  <c r="AT80" i="3" s="1"/>
  <c r="AT184" i="14"/>
  <c r="AT184" i="3" s="1"/>
  <c r="AT164" i="14"/>
  <c r="AT164" i="3" s="1"/>
  <c r="AT146" i="14"/>
  <c r="AT146" i="3" s="1"/>
  <c r="AT98" i="14"/>
  <c r="AT98" i="3" s="1"/>
  <c r="AT195" i="14"/>
  <c r="AT195" i="3" s="1"/>
  <c r="AT160" i="14"/>
  <c r="AT160" i="3" s="1"/>
  <c r="AT153" i="14"/>
  <c r="AT153" i="3" s="1"/>
  <c r="AT144" i="14"/>
  <c r="AT144" i="3" s="1"/>
  <c r="AT122" i="14"/>
  <c r="AT122" i="3" s="1"/>
  <c r="AT117" i="14"/>
  <c r="AT117" i="3" s="1"/>
  <c r="AT110" i="14"/>
  <c r="AT110" i="3" s="1"/>
  <c r="AT78" i="14"/>
  <c r="AT78" i="3" s="1"/>
  <c r="AT75" i="14"/>
  <c r="AT75" i="3" s="1"/>
  <c r="AT37" i="14"/>
  <c r="AT37" i="3" s="1"/>
  <c r="AT22" i="14"/>
  <c r="AT22" i="3" s="1"/>
  <c r="AT7" i="14"/>
  <c r="AT7" i="3" s="1"/>
  <c r="AT190" i="14"/>
  <c r="AT190" i="3" s="1"/>
  <c r="AT179" i="14"/>
  <c r="AT179" i="3" s="1"/>
  <c r="AT165" i="14"/>
  <c r="AT165" i="3" s="1"/>
  <c r="AT147" i="14"/>
  <c r="AT147" i="3" s="1"/>
  <c r="AT123" i="14"/>
  <c r="AT123" i="3" s="1"/>
  <c r="AT118" i="14"/>
  <c r="AT118" i="3" s="1"/>
  <c r="AT71" i="14"/>
  <c r="AT71" i="3" s="1"/>
  <c r="AT57" i="14"/>
  <c r="AT57" i="3" s="1"/>
  <c r="AT48" i="14"/>
  <c r="AT48" i="3" s="1"/>
  <c r="AT28" i="14"/>
  <c r="AT28" i="3" s="1"/>
  <c r="AT19" i="14"/>
  <c r="AT19" i="3" s="1"/>
  <c r="AT141" i="14"/>
  <c r="AT141" i="3" s="1"/>
  <c r="AT139" i="14"/>
  <c r="AT139" i="3" s="1"/>
  <c r="AT115" i="14"/>
  <c r="AT115" i="3" s="1"/>
  <c r="AT73" i="14"/>
  <c r="AT73" i="3" s="1"/>
  <c r="AT58" i="14"/>
  <c r="AT58" i="3" s="1"/>
  <c r="AT8" i="14"/>
  <c r="AT8" i="3" s="1"/>
  <c r="AT45" i="14"/>
  <c r="AT45" i="3" s="1"/>
  <c r="AT192" i="14"/>
  <c r="AT192" i="3" s="1"/>
  <c r="AT168" i="14"/>
  <c r="AT168" i="3" s="1"/>
  <c r="AT138" i="14"/>
  <c r="AT138" i="3" s="1"/>
  <c r="AT103" i="14"/>
  <c r="AT103" i="3" s="1"/>
  <c r="AT42" i="14"/>
  <c r="AT42" i="3" s="1"/>
  <c r="AT36" i="14"/>
  <c r="AT36" i="3" s="1"/>
  <c r="AT27" i="14"/>
  <c r="AT27" i="3" s="1"/>
  <c r="AT14" i="14"/>
  <c r="AT14" i="3" s="1"/>
  <c r="AT166" i="14"/>
  <c r="AT166" i="3" s="1"/>
  <c r="AT148" i="14"/>
  <c r="AT148" i="3" s="1"/>
  <c r="AT134" i="14"/>
  <c r="AT134" i="3" s="1"/>
  <c r="AT129" i="14"/>
  <c r="AT129" i="3" s="1"/>
  <c r="AT124" i="14"/>
  <c r="AT124" i="3" s="1"/>
  <c r="AT107" i="14"/>
  <c r="AT107" i="3" s="1"/>
  <c r="AT104" i="14"/>
  <c r="AT104" i="3" s="1"/>
  <c r="AT79" i="14"/>
  <c r="AT79" i="3" s="1"/>
  <c r="AT59" i="14"/>
  <c r="AT59" i="3" s="1"/>
  <c r="AT17" i="14"/>
  <c r="AT17" i="3" s="1"/>
  <c r="AT34" i="14"/>
  <c r="AT34" i="3" s="1"/>
  <c r="AT194" i="14"/>
  <c r="AT194" i="3" s="1"/>
  <c r="AT189" i="14"/>
  <c r="AT189" i="3" s="1"/>
  <c r="AT163" i="14"/>
  <c r="AT163" i="3" s="1"/>
  <c r="AT137" i="14"/>
  <c r="AT137" i="3" s="1"/>
  <c r="AT55" i="14"/>
  <c r="AT55" i="3" s="1"/>
  <c r="AT51" i="14"/>
  <c r="AT51" i="3" s="1"/>
  <c r="AT140" i="14"/>
  <c r="AT140" i="3" s="1"/>
  <c r="AT185" i="14"/>
  <c r="AT185" i="3" s="1"/>
  <c r="AT176" i="14"/>
  <c r="AT176" i="3" s="1"/>
  <c r="AT131" i="14"/>
  <c r="AT131" i="3" s="1"/>
  <c r="AT119" i="14"/>
  <c r="AT119" i="3" s="1"/>
  <c r="AT114" i="14"/>
  <c r="AT114" i="3" s="1"/>
  <c r="AT81" i="14"/>
  <c r="AT81" i="3" s="1"/>
  <c r="AT68" i="14"/>
  <c r="AT68" i="3" s="1"/>
  <c r="AT52" i="14"/>
  <c r="AT52" i="3" s="1"/>
  <c r="AT44" i="14"/>
  <c r="AT44" i="3" s="1"/>
  <c r="AT35" i="14"/>
  <c r="AT35" i="3" s="1"/>
  <c r="AT26" i="14"/>
  <c r="AT26" i="3" s="1"/>
  <c r="AT6" i="14"/>
  <c r="AT6" i="3" s="1"/>
  <c r="AT150" i="14"/>
  <c r="AT150" i="3" s="1"/>
  <c r="AT145" i="14"/>
  <c r="AT145" i="3" s="1"/>
  <c r="AT101" i="14"/>
  <c r="AT101" i="3" s="1"/>
  <c r="AT69" i="14"/>
  <c r="AT69" i="3" s="1"/>
  <c r="AT15" i="14"/>
  <c r="AT15" i="3" s="1"/>
  <c r="AT175" i="14"/>
  <c r="AT175" i="3" s="1"/>
  <c r="AT63" i="14"/>
  <c r="AT63" i="3" s="1"/>
  <c r="AT43" i="14"/>
  <c r="AT43" i="3" s="1"/>
  <c r="AT128" i="14"/>
  <c r="AT128" i="3" s="1"/>
  <c r="AT126" i="14"/>
  <c r="AT126" i="3" s="1"/>
  <c r="AT23" i="14"/>
  <c r="AT23" i="3" s="1"/>
  <c r="AT66" i="14"/>
  <c r="AT66" i="3" s="1"/>
  <c r="AT33" i="14"/>
  <c r="AT33" i="3" s="1"/>
  <c r="AT13" i="14"/>
  <c r="AT13" i="3" s="1"/>
  <c r="AT171" i="14"/>
  <c r="AT171" i="3" s="1"/>
  <c r="AT54" i="14"/>
  <c r="AT54" i="3" s="1"/>
  <c r="AT50" i="14"/>
  <c r="AT50" i="3" s="1"/>
  <c r="AB69" i="14"/>
  <c r="AB69" i="3" s="1"/>
  <c r="AT162" i="14"/>
  <c r="AT162" i="3" s="1"/>
  <c r="AT157" i="14"/>
  <c r="AT157" i="3" s="1"/>
  <c r="AT12" i="14"/>
  <c r="AT12" i="3" s="1"/>
  <c r="AA70" i="14"/>
  <c r="AA70" i="3" s="1"/>
  <c r="X181" i="14"/>
  <c r="X181" i="3" s="1"/>
  <c r="X160" i="3"/>
  <c r="AG52" i="3"/>
  <c r="V138" i="14"/>
  <c r="AB58" i="3"/>
  <c r="AB67" i="14" a="1"/>
  <c r="AB67" i="14" s="1"/>
  <c r="AB67" i="3" s="1"/>
  <c r="X70" i="14"/>
  <c r="X61" i="3"/>
  <c r="Y109" i="3"/>
  <c r="V127" i="14"/>
  <c r="AG51" i="3"/>
  <c r="AT41" i="14"/>
  <c r="AT41" i="3" s="1"/>
  <c r="AT87" i="14"/>
  <c r="AT87" i="3" s="1"/>
  <c r="AT125" i="14"/>
  <c r="AT125" i="3" s="1"/>
  <c r="AB59" i="3"/>
  <c r="AB68" i="14"/>
  <c r="AT94" i="14"/>
  <c r="AT94" i="3" s="1"/>
  <c r="AN52" i="14" a="1"/>
  <c r="AN52" i="14" s="1"/>
  <c r="AN52" i="3" s="1"/>
  <c r="AN50" i="3"/>
  <c r="AT20" i="14"/>
  <c r="AT20" i="3" s="1"/>
  <c r="AD52" i="3"/>
  <c r="AD61" i="14"/>
  <c r="X132" i="14"/>
  <c r="X131" i="3"/>
  <c r="AA68" i="3"/>
  <c r="X178" i="14"/>
  <c r="X178" i="3" s="1"/>
  <c r="X157" i="14"/>
  <c r="X157" i="3" s="1"/>
  <c r="AD51" i="3"/>
  <c r="AD60" i="14"/>
  <c r="Y70" i="14" a="1"/>
  <c r="Y70" i="14" s="1"/>
  <c r="Y61" i="3"/>
  <c r="Z61" i="3"/>
  <c r="Z70" i="14"/>
  <c r="Z70" i="3" s="1"/>
  <c r="AT180" i="14"/>
  <c r="AT180" i="3" s="1"/>
  <c r="Y49" i="3"/>
  <c r="Y58" i="14"/>
  <c r="Y58" i="3" s="1"/>
  <c r="AD59" i="3"/>
  <c r="AD68" i="14"/>
  <c r="AP50" i="3"/>
  <c r="AD104" i="14"/>
  <c r="AD109" i="14"/>
  <c r="AG59" i="3"/>
  <c r="AT95" i="14"/>
  <c r="AT95" i="3" s="1"/>
  <c r="AT105" i="14"/>
  <c r="AT105" i="3" s="1"/>
  <c r="AT120" i="14"/>
  <c r="AT120" i="3" s="1"/>
  <c r="AT135" i="14"/>
  <c r="AT135" i="3" s="1"/>
  <c r="X60" i="3"/>
  <c r="X69" i="14"/>
  <c r="AT61" i="14"/>
  <c r="AT61" i="3" s="1"/>
  <c r="AT74" i="14"/>
  <c r="AT74" i="3" s="1"/>
  <c r="AT97" i="14"/>
  <c r="AT97" i="3" s="1"/>
  <c r="AC58" i="14"/>
  <c r="AC83" i="14"/>
  <c r="AC83" i="3" s="1"/>
  <c r="V83" i="3"/>
  <c r="AB61" i="3"/>
  <c r="AB70" i="14"/>
  <c r="AB70" i="3" s="1"/>
  <c r="X149" i="14"/>
  <c r="X149" i="3" s="1"/>
  <c r="X170" i="14"/>
  <c r="X170" i="3" s="1"/>
  <c r="X118" i="14"/>
  <c r="AD49" i="3"/>
  <c r="AD58" i="14"/>
  <c r="V55" i="14"/>
  <c r="W52" i="3"/>
  <c r="W61" i="14"/>
  <c r="AG60" i="3"/>
  <c r="Y63" i="14"/>
  <c r="AG58" i="3"/>
  <c r="AC109" i="14"/>
  <c r="AC104" i="14"/>
  <c r="V148" i="3"/>
  <c r="Y149" i="14"/>
  <c r="Y149" i="3" s="1"/>
  <c r="Y153" i="14"/>
  <c r="Y153" i="3" s="1"/>
  <c r="Y154" i="14"/>
  <c r="Y154" i="3" s="1"/>
  <c r="Y151" i="14"/>
  <c r="Y151" i="3" s="1"/>
  <c r="Y148" i="14"/>
  <c r="Y148" i="3" s="1"/>
  <c r="AB54" i="14"/>
  <c r="Z55" i="3"/>
  <c r="Z64" i="14"/>
  <c r="Z63" i="14"/>
  <c r="W64" i="14"/>
  <c r="AG57" i="3"/>
  <c r="AB104" i="14"/>
  <c r="AG54" i="3"/>
  <c r="V159" i="14"/>
  <c r="AA63" i="14"/>
  <c r="X64" i="14"/>
  <c r="X180" i="14"/>
  <c r="X180" i="3" s="1"/>
  <c r="X159" i="3"/>
  <c r="AG61" i="3"/>
  <c r="V169" i="14"/>
  <c r="AC50" i="3"/>
  <c r="AC59" i="14"/>
  <c r="O17" i="14"/>
  <c r="AC55" i="3"/>
  <c r="AC64" i="14"/>
  <c r="V60" i="14"/>
  <c r="AB64" i="14"/>
  <c r="X138" i="14"/>
  <c r="X138" i="3" s="1"/>
  <c r="P2" i="8"/>
  <c r="P2" i="14"/>
  <c r="W60" i="14"/>
  <c r="AD55" i="3"/>
  <c r="AD64" i="14"/>
  <c r="Z60" i="14"/>
  <c r="AA60" i="14"/>
  <c r="Y55" i="3"/>
  <c r="Y64" i="14"/>
  <c r="AA185" i="14"/>
  <c r="AA185" i="3" s="1"/>
  <c r="C23" i="7"/>
  <c r="C25" i="7" s="1"/>
  <c r="C2" i="8"/>
  <c r="Z2" i="8" s="1"/>
  <c r="C2" i="2"/>
  <c r="B2" i="11"/>
  <c r="Y2" i="11" s="1"/>
  <c r="P2" i="11"/>
  <c r="C2" i="1"/>
  <c r="A90" i="4"/>
  <c r="D90" i="4" s="1"/>
  <c r="S50" i="4" a="1"/>
  <c r="S50" i="4" s="1"/>
  <c r="T50" i="4" a="1"/>
  <c r="T50" i="4" s="1"/>
  <c r="G94" i="3"/>
  <c r="G108" i="3"/>
  <c r="O19" i="3" s="1"/>
  <c r="G12" i="3"/>
  <c r="P14" i="3" s="1"/>
  <c r="G25" i="3"/>
  <c r="P15" i="3" s="1"/>
  <c r="O16" i="3" s="1"/>
  <c r="E147" i="4"/>
  <c r="E146" i="4" s="1"/>
  <c r="P16" i="3"/>
  <c r="O17" i="3" s="1"/>
  <c r="G177" i="4"/>
  <c r="C177" i="4"/>
  <c r="C156" i="4"/>
  <c r="E145" i="4"/>
  <c r="D145" i="4"/>
  <c r="C145" i="4"/>
  <c r="I81" i="4" a="1"/>
  <c r="I81" i="4" s="1"/>
  <c r="C166" i="4"/>
  <c r="D156" i="4"/>
  <c r="G156" i="4"/>
  <c r="E105" i="4" a="1"/>
  <c r="E105" i="4" s="1"/>
  <c r="F105" i="4" a="1"/>
  <c r="F105" i="4" s="1"/>
  <c r="E166" i="4"/>
  <c r="D177" i="4"/>
  <c r="D166" i="4"/>
  <c r="B71" i="4"/>
  <c r="U49" i="4" s="1"/>
  <c r="C176" i="4"/>
  <c r="C155" i="4"/>
  <c r="G178" i="4"/>
  <c r="G164" i="4"/>
  <c r="G159" i="4"/>
  <c r="G183" i="4"/>
  <c r="F164" i="4"/>
  <c r="F159" i="4"/>
  <c r="G160" i="4"/>
  <c r="G181" i="4"/>
  <c r="G179" i="4"/>
  <c r="G162" i="4"/>
  <c r="G157" i="4"/>
  <c r="G182" i="4"/>
  <c r="G180" i="4"/>
  <c r="G163" i="4"/>
  <c r="G161" i="4"/>
  <c r="F163" i="4"/>
  <c r="F160" i="4"/>
  <c r="G184" i="4"/>
  <c r="D155" i="4"/>
  <c r="G158" i="4"/>
  <c r="F162" i="4"/>
  <c r="F161" i="4"/>
  <c r="G185" i="4"/>
  <c r="D102" i="4"/>
  <c r="F104" i="4" a="1"/>
  <c r="F104" i="4" s="1"/>
  <c r="E104" i="4" a="1"/>
  <c r="E104" i="4" s="1"/>
  <c r="D69" i="4"/>
  <c r="Y89" i="4"/>
  <c r="Z107" i="4"/>
  <c r="C105" i="4" a="1"/>
  <c r="C105" i="4" s="1"/>
  <c r="B74" i="4"/>
  <c r="Z99" i="4"/>
  <c r="Z69" i="4"/>
  <c r="C104" i="4" a="1"/>
  <c r="C104" i="4" s="1"/>
  <c r="C109" i="4"/>
  <c r="F109" i="4" a="1"/>
  <c r="F109" i="4" s="1"/>
  <c r="Z43" i="4"/>
  <c r="Y164" i="4"/>
  <c r="Y163" i="4"/>
  <c r="Y162" i="4"/>
  <c r="Y161" i="4"/>
  <c r="Y160" i="4"/>
  <c r="Y159" i="4"/>
  <c r="Y158" i="4"/>
  <c r="Y157" i="4"/>
  <c r="Y155" i="4"/>
  <c r="Y144" i="4"/>
  <c r="Y138" i="4"/>
  <c r="Y133" i="4"/>
  <c r="Y127" i="4"/>
  <c r="Y122" i="4"/>
  <c r="Y188" i="4"/>
  <c r="Y192" i="4"/>
  <c r="Y185" i="4"/>
  <c r="Y184" i="4"/>
  <c r="Y183" i="4"/>
  <c r="Y182" i="4"/>
  <c r="Y181" i="4"/>
  <c r="Y180" i="4"/>
  <c r="Y179" i="4"/>
  <c r="Y178" i="4"/>
  <c r="Y148" i="4"/>
  <c r="Y168" i="4"/>
  <c r="Y193" i="4"/>
  <c r="Y169" i="4"/>
  <c r="Y165" i="4"/>
  <c r="Y140" i="4"/>
  <c r="Y130" i="4"/>
  <c r="Y189" i="4"/>
  <c r="Y191" i="4"/>
  <c r="Y187" i="4"/>
  <c r="Y176" i="4"/>
  <c r="Y173" i="4"/>
  <c r="Y156" i="4"/>
  <c r="Y197" i="4"/>
  <c r="Y143" i="4"/>
  <c r="Y136" i="4"/>
  <c r="Y131" i="4"/>
  <c r="Y126" i="4"/>
  <c r="Y108" i="4"/>
  <c r="Y177" i="4"/>
  <c r="Y171" i="4"/>
  <c r="Y137" i="4"/>
  <c r="Y135" i="4"/>
  <c r="Y123" i="4"/>
  <c r="Y119" i="4"/>
  <c r="Y110" i="4"/>
  <c r="Y58" i="4"/>
  <c r="Y167" i="4"/>
  <c r="Y153" i="4"/>
  <c r="Y105" i="4"/>
  <c r="Y196" i="4"/>
  <c r="Y186" i="4"/>
  <c r="Y175" i="4"/>
  <c r="Y150" i="4"/>
  <c r="Y120" i="4"/>
  <c r="Y113" i="4"/>
  <c r="Y78" i="4"/>
  <c r="Y194" i="4"/>
  <c r="Y174" i="4"/>
  <c r="Y170" i="4"/>
  <c r="Y166" i="4"/>
  <c r="Y190" i="4"/>
  <c r="Y146" i="4"/>
  <c r="Y139" i="4"/>
  <c r="Y114" i="4"/>
  <c r="Y77" i="4"/>
  <c r="Y55" i="4"/>
  <c r="Y50" i="4"/>
  <c r="Y45" i="4"/>
  <c r="Y30" i="4"/>
  <c r="Y11" i="4"/>
  <c r="Y129" i="4"/>
  <c r="Y117" i="4"/>
  <c r="Y96" i="4"/>
  <c r="Y94" i="4"/>
  <c r="Y86" i="4"/>
  <c r="Y81" i="4"/>
  <c r="Y74" i="4"/>
  <c r="Y71" i="4"/>
  <c r="Y65" i="4"/>
  <c r="Y152" i="4"/>
  <c r="Y116" i="4"/>
  <c r="Y172" i="4"/>
  <c r="Y125" i="4"/>
  <c r="Y154" i="4"/>
  <c r="Y151" i="4"/>
  <c r="Y112" i="4"/>
  <c r="Y87" i="4"/>
  <c r="Y80" i="4"/>
  <c r="Y64" i="4"/>
  <c r="Y53" i="4"/>
  <c r="Y24" i="4"/>
  <c r="Y16" i="4"/>
  <c r="Y8" i="4"/>
  <c r="Y102" i="4"/>
  <c r="Y83" i="4"/>
  <c r="Y76" i="4"/>
  <c r="Y70" i="4"/>
  <c r="Y141" i="4"/>
  <c r="Y124" i="4"/>
  <c r="Y121" i="4"/>
  <c r="Y111" i="4"/>
  <c r="Y100" i="4"/>
  <c r="Y98" i="4"/>
  <c r="Y54" i="4"/>
  <c r="Y51" i="4"/>
  <c r="Y145" i="4"/>
  <c r="Y38" i="4"/>
  <c r="Y23" i="4"/>
  <c r="Y14" i="4"/>
  <c r="Y195" i="4"/>
  <c r="Y109" i="4"/>
  <c r="Y107" i="4"/>
  <c r="Y101" i="4"/>
  <c r="Y67" i="4"/>
  <c r="Y46" i="4"/>
  <c r="Y36" i="4"/>
  <c r="Y29" i="4"/>
  <c r="Y22" i="4"/>
  <c r="Y134" i="4"/>
  <c r="Y115" i="4"/>
  <c r="Y93" i="4"/>
  <c r="Y90" i="4"/>
  <c r="Y79" i="4"/>
  <c r="Y68" i="4"/>
  <c r="Y62" i="4"/>
  <c r="Y61" i="4"/>
  <c r="Y35" i="4"/>
  <c r="Y21" i="4"/>
  <c r="Y12" i="4"/>
  <c r="Y118" i="4"/>
  <c r="Y44" i="4"/>
  <c r="Y28" i="4"/>
  <c r="Y147" i="4"/>
  <c r="Y128" i="4"/>
  <c r="Y92" i="4"/>
  <c r="Y104" i="4"/>
  <c r="Y97" i="4"/>
  <c r="Y85" i="4"/>
  <c r="Y72" i="4"/>
  <c r="Y132" i="4"/>
  <c r="Y103" i="4"/>
  <c r="Y88" i="4"/>
  <c r="Y106" i="4"/>
  <c r="Y82" i="4"/>
  <c r="Y18" i="4"/>
  <c r="Y6" i="4"/>
  <c r="Y91" i="4"/>
  <c r="Y4" i="4"/>
  <c r="Y142" i="4"/>
  <c r="Y66" i="4"/>
  <c r="Y34" i="4"/>
  <c r="Y15" i="4"/>
  <c r="Y95" i="4"/>
  <c r="Y73" i="4"/>
  <c r="Y63" i="4"/>
  <c r="Z110" i="4"/>
  <c r="Z19" i="4"/>
  <c r="Z30" i="4"/>
  <c r="Z46" i="4"/>
  <c r="Y56" i="4"/>
  <c r="Y59" i="4"/>
  <c r="Y75" i="4"/>
  <c r="Y84" i="4"/>
  <c r="Y149" i="4"/>
  <c r="Z188" i="4"/>
  <c r="Z156" i="4"/>
  <c r="Z146" i="4"/>
  <c r="Z145" i="4"/>
  <c r="Z111" i="4"/>
  <c r="Z108" i="4"/>
  <c r="Z176" i="4"/>
  <c r="Z165" i="4"/>
  <c r="Z149" i="4"/>
  <c r="Z196" i="4"/>
  <c r="Z193" i="4"/>
  <c r="Z186" i="4"/>
  <c r="Z169" i="4"/>
  <c r="Z189" i="4"/>
  <c r="Z152" i="4"/>
  <c r="Z147" i="4"/>
  <c r="Z139" i="4"/>
  <c r="Z134" i="4"/>
  <c r="Z191" i="4"/>
  <c r="Z187" i="4"/>
  <c r="Z185" i="4"/>
  <c r="Z173" i="4"/>
  <c r="Z197" i="4"/>
  <c r="Z181" i="4"/>
  <c r="Z162" i="4"/>
  <c r="Z170" i="4"/>
  <c r="Z166" i="4"/>
  <c r="Z157" i="4"/>
  <c r="Z153" i="4"/>
  <c r="Z148" i="4"/>
  <c r="Z114" i="4"/>
  <c r="Z97" i="4"/>
  <c r="Z90" i="4"/>
  <c r="Z192" i="4"/>
  <c r="Z167" i="4"/>
  <c r="Z158" i="4"/>
  <c r="Z105" i="4"/>
  <c r="Z83" i="4"/>
  <c r="Z70" i="4"/>
  <c r="Z48" i="4"/>
  <c r="Z42" i="4"/>
  <c r="Z35" i="4"/>
  <c r="Z24" i="4"/>
  <c r="Z17" i="4"/>
  <c r="Z10" i="4"/>
  <c r="Z184" i="4"/>
  <c r="Z182" i="4"/>
  <c r="Z175" i="4"/>
  <c r="Z155" i="4"/>
  <c r="Z150" i="4"/>
  <c r="Z138" i="4"/>
  <c r="Z130" i="4"/>
  <c r="Z120" i="4"/>
  <c r="Z113" i="4"/>
  <c r="Z163" i="4"/>
  <c r="Z133" i="4"/>
  <c r="Z127" i="4"/>
  <c r="Z94" i="4"/>
  <c r="Z91" i="4"/>
  <c r="Z73" i="4"/>
  <c r="Z190" i="4"/>
  <c r="Z164" i="4"/>
  <c r="Z180" i="4"/>
  <c r="Z174" i="4"/>
  <c r="Z160" i="4"/>
  <c r="Z129" i="4"/>
  <c r="Z117" i="4"/>
  <c r="Z96" i="4"/>
  <c r="Z86" i="4"/>
  <c r="Z81" i="4"/>
  <c r="Z74" i="4"/>
  <c r="Z71" i="4"/>
  <c r="Z65" i="4"/>
  <c r="Z37" i="4"/>
  <c r="Z18" i="4"/>
  <c r="Z177" i="4"/>
  <c r="Z171" i="4"/>
  <c r="Z168" i="4"/>
  <c r="Z135" i="4"/>
  <c r="Z101" i="4"/>
  <c r="Z80" i="4"/>
  <c r="Z66" i="4"/>
  <c r="Z64" i="4"/>
  <c r="Z60" i="4"/>
  <c r="Z178" i="4"/>
  <c r="Z172" i="4"/>
  <c r="Z154" i="4"/>
  <c r="Z119" i="4"/>
  <c r="Z195" i="4"/>
  <c r="Z183" i="4"/>
  <c r="Z136" i="4"/>
  <c r="Z118" i="4"/>
  <c r="Z89" i="4"/>
  <c r="Z85" i="4"/>
  <c r="Z78" i="4"/>
  <c r="Z68" i="4"/>
  <c r="Z44" i="4"/>
  <c r="Z36" i="4"/>
  <c r="Z194" i="4"/>
  <c r="Z159" i="4"/>
  <c r="Z131" i="4"/>
  <c r="Z92" i="4"/>
  <c r="Z62" i="4"/>
  <c r="Z141" i="4"/>
  <c r="Z124" i="4"/>
  <c r="Z109" i="4"/>
  <c r="Z106" i="4"/>
  <c r="Z121" i="4"/>
  <c r="Z143" i="4"/>
  <c r="Z128" i="4"/>
  <c r="Z58" i="4"/>
  <c r="Z41" i="4"/>
  <c r="Z33" i="4"/>
  <c r="Z27" i="4"/>
  <c r="Z21" i="4"/>
  <c r="Z13" i="4"/>
  <c r="Z5" i="4"/>
  <c r="Z126" i="4"/>
  <c r="Z54" i="4"/>
  <c r="Z4" i="4"/>
  <c r="Z115" i="4"/>
  <c r="Z98" i="4"/>
  <c r="Z93" i="4"/>
  <c r="Z79" i="4"/>
  <c r="Z61" i="4"/>
  <c r="Z12" i="4"/>
  <c r="Z137" i="4"/>
  <c r="Z45" i="4"/>
  <c r="Z28" i="4"/>
  <c r="Z144" i="4"/>
  <c r="Z140" i="4"/>
  <c r="Z112" i="4"/>
  <c r="Z103" i="4"/>
  <c r="Z95" i="4"/>
  <c r="Z88" i="4"/>
  <c r="Z34" i="4"/>
  <c r="Z20" i="4"/>
  <c r="Z11" i="4"/>
  <c r="Z104" i="4"/>
  <c r="Z100" i="4"/>
  <c r="Z76" i="4"/>
  <c r="Z72" i="4"/>
  <c r="Z161" i="4"/>
  <c r="Z142" i="4"/>
  <c r="Z102" i="4"/>
  <c r="Z87" i="4"/>
  <c r="Z82" i="4"/>
  <c r="Z123" i="4"/>
  <c r="Z39" i="4"/>
  <c r="Z29" i="4"/>
  <c r="Z116" i="4"/>
  <c r="Z122" i="4"/>
  <c r="Z57" i="4"/>
  <c r="Z49" i="4"/>
  <c r="Z38" i="4"/>
  <c r="Z26" i="4"/>
  <c r="Z16" i="4"/>
  <c r="Z77" i="4"/>
  <c r="Z63" i="4"/>
  <c r="Z84" i="4"/>
  <c r="H104" i="4"/>
  <c r="H105" i="4"/>
  <c r="G102" i="4"/>
  <c r="G107" i="4"/>
  <c r="G109" i="4" s="1"/>
  <c r="J109" i="4" s="1"/>
  <c r="D149" i="4"/>
  <c r="D152" i="4"/>
  <c r="D151" i="4"/>
  <c r="D148" i="4"/>
  <c r="D146" i="4"/>
  <c r="C168" i="4"/>
  <c r="E168" i="4" s="1"/>
  <c r="E167" i="4" s="1"/>
  <c r="C158" i="4"/>
  <c r="C179" i="4" s="1"/>
  <c r="C116" i="4"/>
  <c r="E115" i="4"/>
  <c r="C147" i="4"/>
  <c r="I109" i="4"/>
  <c r="D169" i="4"/>
  <c r="D172" i="4"/>
  <c r="D167" i="4"/>
  <c r="D171" i="4"/>
  <c r="D170" i="4"/>
  <c r="D173" i="4"/>
  <c r="D168" i="4"/>
  <c r="H109" i="4"/>
  <c r="I102" i="4"/>
  <c r="F115" i="4"/>
  <c r="F116" i="4"/>
  <c r="F182" i="4"/>
  <c r="F178" i="4"/>
  <c r="F183" i="4"/>
  <c r="F185" i="4"/>
  <c r="C8" i="7"/>
  <c r="G25" i="16"/>
  <c r="G12" i="16"/>
  <c r="G94" i="16"/>
  <c r="D2" i="11"/>
  <c r="D1" i="11" a="1"/>
  <c r="D1" i="8" a="1"/>
  <c r="O18" i="14" l="1"/>
  <c r="P17" i="14"/>
  <c r="P14" i="14"/>
  <c r="P15" i="14"/>
  <c r="O16" i="14" s="1"/>
  <c r="AB64" i="3"/>
  <c r="AB73" i="14"/>
  <c r="V60" i="3"/>
  <c r="V69" i="14"/>
  <c r="AD64" i="3"/>
  <c r="AD73" i="14"/>
  <c r="AD73" i="3" s="1"/>
  <c r="Z63" i="3"/>
  <c r="Z72" i="14" a="1"/>
  <c r="Z72" i="14" s="1"/>
  <c r="Z72" i="3" s="1"/>
  <c r="AC58" i="3"/>
  <c r="AC67" i="14" a="1"/>
  <c r="AC67" i="14" s="1"/>
  <c r="AC67" i="3" s="1"/>
  <c r="X132" i="3"/>
  <c r="X133" i="14"/>
  <c r="AC69" i="3"/>
  <c r="AD70" i="14"/>
  <c r="AD70" i="3" s="1"/>
  <c r="AD61" i="3"/>
  <c r="V180" i="3"/>
  <c r="Y180" i="14"/>
  <c r="W60" i="3"/>
  <c r="W69" i="14"/>
  <c r="W107" i="14"/>
  <c r="W107" i="3" s="1"/>
  <c r="X70" i="3"/>
  <c r="Y104" i="14"/>
  <c r="Y69" i="3"/>
  <c r="Z106" i="14" a="1"/>
  <c r="Z106" i="14" s="1"/>
  <c r="Z106" i="3" s="1"/>
  <c r="AA106" i="14" a="1"/>
  <c r="AA106" i="14" s="1"/>
  <c r="AA106" i="3" s="1"/>
  <c r="Y71" i="14"/>
  <c r="Z64" i="3"/>
  <c r="Z73" i="14"/>
  <c r="AB54" i="3"/>
  <c r="AB63" i="14"/>
  <c r="AD67" i="14" a="1"/>
  <c r="AD67" i="14" s="1"/>
  <c r="AD67" i="3" s="1"/>
  <c r="AD58" i="3"/>
  <c r="V138" i="3"/>
  <c r="Y138" i="14"/>
  <c r="AC61" i="3"/>
  <c r="AC70" i="14"/>
  <c r="AD109" i="3"/>
  <c r="AD111" i="14"/>
  <c r="AD111" i="3" s="1"/>
  <c r="AD104" i="3"/>
  <c r="AD106" i="14"/>
  <c r="AD106" i="3" s="1"/>
  <c r="Y64" i="3"/>
  <c r="Y73" i="14" a="1"/>
  <c r="Y73" i="14" s="1"/>
  <c r="AB104" i="3"/>
  <c r="AB107" i="14"/>
  <c r="AB107" i="3" s="1"/>
  <c r="AB106" i="14"/>
  <c r="AB106" i="3" s="1"/>
  <c r="X69" i="3"/>
  <c r="W106" i="14"/>
  <c r="W106" i="3" s="1"/>
  <c r="Y172" i="14"/>
  <c r="Y172" i="3" s="1"/>
  <c r="Y173" i="14"/>
  <c r="Y173" i="3" s="1"/>
  <c r="Y174" i="14"/>
  <c r="Y174" i="3" s="1"/>
  <c r="V169" i="3"/>
  <c r="Y171" i="14"/>
  <c r="Y171" i="3" s="1"/>
  <c r="Y176" i="14"/>
  <c r="Y176" i="3" s="1"/>
  <c r="Y170" i="14"/>
  <c r="Y170" i="3" s="1"/>
  <c r="Y169" i="14"/>
  <c r="Y169" i="3" s="1"/>
  <c r="Y175" i="14"/>
  <c r="Y175" i="3" s="1"/>
  <c r="V64" i="14"/>
  <c r="V55" i="3"/>
  <c r="X64" i="3"/>
  <c r="X73" i="14"/>
  <c r="AA63" i="3"/>
  <c r="AA72" i="14" a="1"/>
  <c r="AA72" i="14" s="1"/>
  <c r="AA72" i="3" s="1"/>
  <c r="V159" i="3"/>
  <c r="Y159" i="14"/>
  <c r="AC73" i="14"/>
  <c r="AC64" i="3"/>
  <c r="AD60" i="3"/>
  <c r="AD69" i="14"/>
  <c r="AD69" i="3" s="1"/>
  <c r="AC104" i="3"/>
  <c r="AC106" i="14"/>
  <c r="AC106" i="3" s="1"/>
  <c r="AC107" i="14"/>
  <c r="AC107" i="3" s="1"/>
  <c r="W116" i="3"/>
  <c r="Y116" i="14"/>
  <c r="AB68" i="3"/>
  <c r="AU199" i="14"/>
  <c r="AU199" i="3" s="1"/>
  <c r="AU191" i="14"/>
  <c r="AU191" i="3" s="1"/>
  <c r="AU179" i="14"/>
  <c r="AU179" i="3" s="1"/>
  <c r="AU169" i="14"/>
  <c r="AU169" i="3" s="1"/>
  <c r="AU168" i="14"/>
  <c r="AU168" i="3" s="1"/>
  <c r="AU197" i="14"/>
  <c r="AU197" i="3" s="1"/>
  <c r="AU192" i="14"/>
  <c r="AU192" i="3" s="1"/>
  <c r="AU195" i="14"/>
  <c r="AU195" i="3" s="1"/>
  <c r="AU198" i="14"/>
  <c r="AU198" i="3" s="1"/>
  <c r="AU193" i="14"/>
  <c r="AU193" i="3" s="1"/>
  <c r="AU182" i="14"/>
  <c r="AU182" i="3" s="1"/>
  <c r="AU159" i="14"/>
  <c r="AU159" i="3" s="1"/>
  <c r="AU151" i="14"/>
  <c r="AU151" i="3" s="1"/>
  <c r="AU141" i="14"/>
  <c r="AU141" i="3" s="1"/>
  <c r="AU128" i="14"/>
  <c r="AU128" i="3" s="1"/>
  <c r="AU109" i="14"/>
  <c r="AU109" i="3" s="1"/>
  <c r="AU108" i="14"/>
  <c r="AU108" i="3" s="1"/>
  <c r="AU105" i="14"/>
  <c r="AU105" i="3" s="1"/>
  <c r="AU72" i="14"/>
  <c r="AU72" i="3" s="1"/>
  <c r="AU188" i="14"/>
  <c r="AU188" i="3" s="1"/>
  <c r="AU171" i="14"/>
  <c r="AU171" i="3" s="1"/>
  <c r="AU163" i="14"/>
  <c r="AU163" i="3" s="1"/>
  <c r="AU135" i="14"/>
  <c r="AU135" i="3" s="1"/>
  <c r="AU122" i="14"/>
  <c r="AU122" i="3" s="1"/>
  <c r="AU81" i="14"/>
  <c r="AU81" i="3" s="1"/>
  <c r="AU78" i="14"/>
  <c r="AU78" i="3" s="1"/>
  <c r="AU189" i="14"/>
  <c r="AU189" i="3" s="1"/>
  <c r="AU183" i="14"/>
  <c r="AU183" i="3" s="1"/>
  <c r="AU166" i="14"/>
  <c r="AU166" i="3" s="1"/>
  <c r="AU147" i="14"/>
  <c r="AU147" i="3" s="1"/>
  <c r="AU132" i="14"/>
  <c r="AU132" i="3" s="1"/>
  <c r="AU127" i="14"/>
  <c r="AU127" i="3" s="1"/>
  <c r="AU174" i="14"/>
  <c r="AU174" i="3" s="1"/>
  <c r="AU158" i="14"/>
  <c r="AU158" i="3" s="1"/>
  <c r="AU149" i="14"/>
  <c r="AU149" i="3" s="1"/>
  <c r="AU130" i="14"/>
  <c r="AU130" i="3" s="1"/>
  <c r="AU116" i="14"/>
  <c r="AU116" i="3" s="1"/>
  <c r="AU111" i="14"/>
  <c r="AU111" i="3" s="1"/>
  <c r="AU100" i="14"/>
  <c r="AU100" i="3" s="1"/>
  <c r="AU93" i="14"/>
  <c r="AU93" i="3" s="1"/>
  <c r="AU90" i="14"/>
  <c r="AU90" i="3" s="1"/>
  <c r="AU83" i="14"/>
  <c r="AU83" i="3" s="1"/>
  <c r="AU60" i="14"/>
  <c r="AU60" i="3" s="1"/>
  <c r="AU53" i="14"/>
  <c r="AU53" i="3" s="1"/>
  <c r="AU39" i="14"/>
  <c r="AU39" i="3" s="1"/>
  <c r="AU31" i="14"/>
  <c r="AU31" i="3" s="1"/>
  <c r="AU16" i="14"/>
  <c r="AU16" i="3" s="1"/>
  <c r="AU143" i="14"/>
  <c r="AU143" i="3" s="1"/>
  <c r="AU136" i="14"/>
  <c r="AU136" i="3" s="1"/>
  <c r="AU121" i="14"/>
  <c r="AU121" i="3" s="1"/>
  <c r="AU80" i="14"/>
  <c r="AU80" i="3" s="1"/>
  <c r="AU46" i="14"/>
  <c r="AU46" i="3" s="1"/>
  <c r="AU38" i="14"/>
  <c r="AU38" i="3" s="1"/>
  <c r="AU23" i="14"/>
  <c r="AU23" i="3" s="1"/>
  <c r="AU8" i="14"/>
  <c r="AU8" i="3" s="1"/>
  <c r="AU186" i="14"/>
  <c r="AU186" i="3" s="1"/>
  <c r="AU184" i="14"/>
  <c r="AU184" i="3" s="1"/>
  <c r="AU164" i="14"/>
  <c r="AU164" i="3" s="1"/>
  <c r="AU146" i="14"/>
  <c r="AU146" i="3" s="1"/>
  <c r="AU98" i="14"/>
  <c r="AU98" i="3" s="1"/>
  <c r="AU181" i="14"/>
  <c r="AU181" i="3" s="1"/>
  <c r="AU172" i="14"/>
  <c r="AU172" i="3" s="1"/>
  <c r="AU160" i="14"/>
  <c r="AU160" i="3" s="1"/>
  <c r="AU153" i="14"/>
  <c r="AU153" i="3" s="1"/>
  <c r="AU144" i="14"/>
  <c r="AU144" i="3" s="1"/>
  <c r="AU117" i="14"/>
  <c r="AU117" i="3" s="1"/>
  <c r="AU110" i="14"/>
  <c r="AU110" i="3" s="1"/>
  <c r="AU88" i="14"/>
  <c r="AU88" i="3" s="1"/>
  <c r="AU190" i="14"/>
  <c r="AU190" i="3" s="1"/>
  <c r="AU134" i="14"/>
  <c r="AU134" i="3" s="1"/>
  <c r="AU131" i="14"/>
  <c r="AU131" i="3" s="1"/>
  <c r="AU125" i="14"/>
  <c r="AU125" i="3" s="1"/>
  <c r="AU114" i="14"/>
  <c r="AU114" i="3" s="1"/>
  <c r="AU107" i="14"/>
  <c r="AU107" i="3" s="1"/>
  <c r="AU103" i="14"/>
  <c r="AU103" i="3" s="1"/>
  <c r="AU96" i="14"/>
  <c r="AU96" i="3" s="1"/>
  <c r="AU86" i="14"/>
  <c r="AU86" i="3" s="1"/>
  <c r="AU55" i="14"/>
  <c r="AU55" i="3" s="1"/>
  <c r="AU51" i="14"/>
  <c r="AU51" i="3" s="1"/>
  <c r="AU44" i="14"/>
  <c r="AU44" i="3" s="1"/>
  <c r="AU29" i="14"/>
  <c r="AU29" i="3" s="1"/>
  <c r="AU14" i="14"/>
  <c r="AU14" i="3" s="1"/>
  <c r="AU177" i="14"/>
  <c r="AU177" i="3" s="1"/>
  <c r="AU170" i="14"/>
  <c r="AU170" i="3" s="1"/>
  <c r="AU167" i="14"/>
  <c r="AU167" i="3" s="1"/>
  <c r="AU187" i="14"/>
  <c r="AU187" i="3" s="1"/>
  <c r="AU175" i="14"/>
  <c r="AU175" i="3" s="1"/>
  <c r="AU161" i="14"/>
  <c r="AU161" i="3" s="1"/>
  <c r="AU138" i="14"/>
  <c r="AU138" i="3" s="1"/>
  <c r="AU106" i="14"/>
  <c r="AU106" i="3" s="1"/>
  <c r="AU139" i="14"/>
  <c r="AU139" i="3" s="1"/>
  <c r="AU115" i="14"/>
  <c r="AU115" i="3" s="1"/>
  <c r="AU82" i="14"/>
  <c r="AU82" i="3" s="1"/>
  <c r="AU73" i="14"/>
  <c r="AU73" i="3" s="1"/>
  <c r="AU65" i="14"/>
  <c r="AU65" i="3" s="1"/>
  <c r="AU58" i="14"/>
  <c r="AU58" i="3" s="1"/>
  <c r="AU37" i="14"/>
  <c r="AU37" i="3" s="1"/>
  <c r="AU9" i="14"/>
  <c r="AU9" i="3" s="1"/>
  <c r="AU156" i="14"/>
  <c r="AU156" i="3" s="1"/>
  <c r="AU148" i="14"/>
  <c r="AU148" i="3" s="1"/>
  <c r="AU129" i="14"/>
  <c r="AU129" i="3" s="1"/>
  <c r="AU124" i="14"/>
  <c r="AU124" i="3" s="1"/>
  <c r="AU104" i="14"/>
  <c r="AU104" i="3" s="1"/>
  <c r="AU102" i="14"/>
  <c r="AU102" i="3" s="1"/>
  <c r="AU99" i="14"/>
  <c r="AU99" i="3" s="1"/>
  <c r="AU89" i="14"/>
  <c r="AU89" i="3" s="1"/>
  <c r="AU79" i="14"/>
  <c r="AU79" i="3" s="1"/>
  <c r="AU47" i="14"/>
  <c r="AU47" i="3" s="1"/>
  <c r="AU36" i="14"/>
  <c r="AU36" i="3" s="1"/>
  <c r="AU27" i="14"/>
  <c r="AU27" i="3" s="1"/>
  <c r="AU18" i="14"/>
  <c r="AU18" i="3" s="1"/>
  <c r="AU155" i="14"/>
  <c r="AU155" i="3" s="1"/>
  <c r="AU42" i="14"/>
  <c r="AU42" i="3" s="1"/>
  <c r="AU75" i="14"/>
  <c r="AU75" i="3" s="1"/>
  <c r="AU59" i="14"/>
  <c r="AU59" i="3" s="1"/>
  <c r="AU45" i="14"/>
  <c r="AU45" i="3" s="1"/>
  <c r="AU17" i="14"/>
  <c r="AU17" i="3" s="1"/>
  <c r="AU7" i="14"/>
  <c r="AU7" i="3" s="1"/>
  <c r="AU25" i="14"/>
  <c r="AU25" i="3" s="1"/>
  <c r="AU54" i="14"/>
  <c r="AU54" i="3" s="1"/>
  <c r="AU194" i="14"/>
  <c r="AU194" i="3" s="1"/>
  <c r="AU137" i="14"/>
  <c r="AU137" i="3" s="1"/>
  <c r="AU77" i="14"/>
  <c r="AU77" i="3" s="1"/>
  <c r="AU52" i="14"/>
  <c r="AU52" i="3" s="1"/>
  <c r="AU35" i="14"/>
  <c r="AU35" i="3" s="1"/>
  <c r="AU26" i="14"/>
  <c r="AU26" i="3" s="1"/>
  <c r="AU6" i="14"/>
  <c r="AU6" i="3" s="1"/>
  <c r="AU66" i="14"/>
  <c r="AU66" i="3" s="1"/>
  <c r="AU33" i="14"/>
  <c r="AU33" i="3" s="1"/>
  <c r="AU185" i="14"/>
  <c r="AU185" i="3" s="1"/>
  <c r="AU176" i="14"/>
  <c r="AU176" i="3" s="1"/>
  <c r="AU119" i="14"/>
  <c r="AU119" i="3" s="1"/>
  <c r="AU68" i="14"/>
  <c r="AU68" i="3" s="1"/>
  <c r="AU150" i="14"/>
  <c r="AU150" i="3" s="1"/>
  <c r="AU145" i="14"/>
  <c r="AU145" i="3" s="1"/>
  <c r="AU101" i="14"/>
  <c r="AU101" i="3" s="1"/>
  <c r="AU69" i="14"/>
  <c r="AU69" i="3" s="1"/>
  <c r="AU49" i="14"/>
  <c r="AU49" i="3" s="1"/>
  <c r="AU15" i="14"/>
  <c r="AU15" i="3" s="1"/>
  <c r="AU165" i="14"/>
  <c r="AU165" i="3" s="1"/>
  <c r="AU123" i="14"/>
  <c r="AU123" i="3" s="1"/>
  <c r="AU91" i="14"/>
  <c r="AU91" i="3" s="1"/>
  <c r="AU70" i="14"/>
  <c r="AU70" i="3" s="1"/>
  <c r="AU63" i="14"/>
  <c r="AU63" i="3" s="1"/>
  <c r="AU62" i="14"/>
  <c r="AU62" i="3" s="1"/>
  <c r="AU43" i="14"/>
  <c r="AU43" i="3" s="1"/>
  <c r="AU34" i="14"/>
  <c r="AU34" i="3" s="1"/>
  <c r="AU126" i="14"/>
  <c r="AU126" i="3" s="1"/>
  <c r="AU64" i="14"/>
  <c r="AU64" i="3" s="1"/>
  <c r="AU24" i="14"/>
  <c r="AU24" i="3" s="1"/>
  <c r="AU140" i="14"/>
  <c r="AU140" i="3" s="1"/>
  <c r="AU13" i="14"/>
  <c r="AU13" i="3" s="1"/>
  <c r="AU56" i="14"/>
  <c r="AU56" i="3" s="1"/>
  <c r="AU50" i="14"/>
  <c r="AU50" i="3" s="1"/>
  <c r="AU22" i="14"/>
  <c r="AU22" i="3" s="1"/>
  <c r="AU162" i="14"/>
  <c r="AU162" i="3" s="1"/>
  <c r="AU157" i="14"/>
  <c r="AU157" i="3" s="1"/>
  <c r="AU152" i="14"/>
  <c r="AU152" i="3" s="1"/>
  <c r="AU142" i="14"/>
  <c r="AU142" i="3" s="1"/>
  <c r="AU133" i="14"/>
  <c r="AU133" i="3" s="1"/>
  <c r="AU118" i="14"/>
  <c r="AU118" i="3" s="1"/>
  <c r="AU95" i="14"/>
  <c r="AU95" i="3" s="1"/>
  <c r="AU92" i="14"/>
  <c r="AU92" i="3" s="1"/>
  <c r="AU85" i="14"/>
  <c r="AU85" i="3" s="1"/>
  <c r="AU76" i="14"/>
  <c r="AU76" i="3" s="1"/>
  <c r="AU74" i="14"/>
  <c r="AU74" i="3" s="1"/>
  <c r="AU41" i="14"/>
  <c r="AU41" i="3" s="1"/>
  <c r="AU32" i="14"/>
  <c r="AU32" i="3" s="1"/>
  <c r="AU21" i="14"/>
  <c r="AU21" i="3" s="1"/>
  <c r="AU12" i="14"/>
  <c r="AU12" i="3" s="1"/>
  <c r="AU20" i="14"/>
  <c r="AU20" i="3" s="1"/>
  <c r="AU180" i="14"/>
  <c r="AU180" i="3" s="1"/>
  <c r="AU87" i="14"/>
  <c r="AU87" i="3" s="1"/>
  <c r="AU48" i="14"/>
  <c r="AU48" i="3" s="1"/>
  <c r="AU11" i="14"/>
  <c r="AU11" i="3" s="1"/>
  <c r="AU178" i="14"/>
  <c r="AU178" i="3" s="1"/>
  <c r="AU120" i="14"/>
  <c r="AU120" i="3" s="1"/>
  <c r="AU112" i="14"/>
  <c r="AU112" i="3" s="1"/>
  <c r="AU173" i="14"/>
  <c r="AU173" i="3" s="1"/>
  <c r="AU19" i="14"/>
  <c r="AU19" i="3" s="1"/>
  <c r="AU94" i="14"/>
  <c r="AU94" i="3" s="1"/>
  <c r="AU84" i="14"/>
  <c r="AU84" i="3" s="1"/>
  <c r="AU30" i="14"/>
  <c r="AU30" i="3" s="1"/>
  <c r="AU10" i="14"/>
  <c r="AU10" i="3" s="1"/>
  <c r="AU40" i="14"/>
  <c r="AU40" i="3" s="1"/>
  <c r="AU154" i="14"/>
  <c r="AU154" i="3" s="1"/>
  <c r="AU67" i="14"/>
  <c r="AU67" i="3" s="1"/>
  <c r="AU57" i="14"/>
  <c r="AU57" i="3" s="1"/>
  <c r="AU196" i="14"/>
  <c r="AU196" i="3" s="1"/>
  <c r="AU113" i="14"/>
  <c r="AU113" i="3" s="1"/>
  <c r="AU71" i="14"/>
  <c r="AU71" i="3" s="1"/>
  <c r="AU28" i="14"/>
  <c r="AU28" i="3" s="1"/>
  <c r="AU97" i="14"/>
  <c r="AU97" i="3" s="1"/>
  <c r="AU61" i="14"/>
  <c r="AU61" i="3" s="1"/>
  <c r="Z2" i="14"/>
  <c r="Z2" i="3"/>
  <c r="W70" i="14"/>
  <c r="W61" i="3"/>
  <c r="X171" i="14"/>
  <c r="X171" i="3" s="1"/>
  <c r="X118" i="3"/>
  <c r="X161" i="14"/>
  <c r="Z118" i="14"/>
  <c r="Z118" i="3" s="1"/>
  <c r="X119" i="14"/>
  <c r="X139" i="14"/>
  <c r="X139" i="3" s="1"/>
  <c r="X150" i="14"/>
  <c r="X150" i="3" s="1"/>
  <c r="Y70" i="3"/>
  <c r="Z107" i="14" a="1"/>
  <c r="Z107" i="14" s="1"/>
  <c r="Z107" i="3" s="1"/>
  <c r="AA107" i="14" a="1"/>
  <c r="AA107" i="14" s="1"/>
  <c r="AA107" i="3" s="1"/>
  <c r="AC109" i="3"/>
  <c r="AC111" i="14"/>
  <c r="AC111" i="3" s="1"/>
  <c r="AA60" i="3"/>
  <c r="AA69" i="14"/>
  <c r="Q17" i="14"/>
  <c r="R17" i="14"/>
  <c r="AD68" i="3"/>
  <c r="W76" i="14"/>
  <c r="V127" i="3"/>
  <c r="Y127" i="14"/>
  <c r="Z60" i="3"/>
  <c r="Z69" i="14"/>
  <c r="X106" i="14" s="1" a="1"/>
  <c r="X106" i="14" s="1"/>
  <c r="X106" i="3" s="1"/>
  <c r="AC68" i="14"/>
  <c r="AC59" i="3"/>
  <c r="W64" i="3"/>
  <c r="Z168" i="14"/>
  <c r="Z168" i="3" s="1"/>
  <c r="Y168" i="14"/>
  <c r="Y168" i="3" s="1"/>
  <c r="Y179" i="14"/>
  <c r="Y179" i="3" s="1"/>
  <c r="W73" i="14"/>
  <c r="Y63" i="3"/>
  <c r="Y72" i="14" a="1"/>
  <c r="Y72" i="14" s="1"/>
  <c r="D1" i="11"/>
  <c r="AA1" i="11" s="1"/>
  <c r="A2" i="13"/>
  <c r="AA2" i="11"/>
  <c r="Z2" i="2"/>
  <c r="D1" i="8"/>
  <c r="AA1" i="8" s="1"/>
  <c r="Z2" i="1"/>
  <c r="C148" i="4"/>
  <c r="E148" i="4" s="1"/>
  <c r="C169" i="4"/>
  <c r="E169" i="4" s="1"/>
  <c r="C159" i="4"/>
  <c r="C180" i="4" s="1"/>
  <c r="C117" i="4"/>
  <c r="E116" i="4"/>
  <c r="C137" i="4"/>
  <c r="F158" i="4"/>
  <c r="F157" i="4"/>
  <c r="I105" i="4"/>
  <c r="I104" i="4"/>
  <c r="R16" i="3"/>
  <c r="Q16" i="3"/>
  <c r="R14" i="3"/>
  <c r="Q14" i="3"/>
  <c r="O15" i="3"/>
  <c r="R19" i="3"/>
  <c r="Q19" i="3"/>
  <c r="P18" i="3"/>
  <c r="D76" i="4"/>
  <c r="D75" i="4"/>
  <c r="D104" i="4" a="1"/>
  <c r="D104" i="4" s="1"/>
  <c r="D105" i="4" a="1"/>
  <c r="D105" i="4" s="1"/>
  <c r="P17" i="3"/>
  <c r="Q17" i="3" s="1"/>
  <c r="O18" i="3"/>
  <c r="G105" i="4"/>
  <c r="J105" i="4" s="1"/>
  <c r="G104" i="4"/>
  <c r="J104" i="4" s="1"/>
  <c r="E137" i="4" a="1"/>
  <c r="E137" i="4" s="1"/>
  <c r="E136" i="4" a="1"/>
  <c r="E136" i="4" s="1"/>
  <c r="F136" i="4" s="1" a="1"/>
  <c r="F136" i="4" s="1"/>
  <c r="E140" i="4" a="1"/>
  <c r="E140" i="4" s="1"/>
  <c r="F140" i="4" s="1" a="1"/>
  <c r="F140" i="4" s="1"/>
  <c r="E141" i="4" a="1"/>
  <c r="E141" i="4" s="1"/>
  <c r="F141" i="4" s="1" a="1"/>
  <c r="F141" i="4" s="1"/>
  <c r="E142" i="4" a="1"/>
  <c r="E142" i="4" s="1"/>
  <c r="F142" i="4" s="1" a="1"/>
  <c r="F142" i="4" s="1"/>
  <c r="E139" i="4" a="1"/>
  <c r="E139" i="4" s="1"/>
  <c r="E138" i="4" a="1"/>
  <c r="E138" i="4" s="1"/>
  <c r="F138" i="4" s="1" a="1"/>
  <c r="F138" i="4" s="1"/>
  <c r="F137" i="4" a="1"/>
  <c r="F137" i="4" s="1"/>
  <c r="D1" i="3" a="1"/>
  <c r="D2" i="8"/>
  <c r="D2" i="1"/>
  <c r="D1" i="1" a="1"/>
  <c r="D1" i="14" a="1"/>
  <c r="D1" i="2" a="1"/>
  <c r="D2" i="2"/>
  <c r="D2" i="3"/>
  <c r="D2" i="14"/>
  <c r="Q16" i="14" l="1"/>
  <c r="R16" i="14"/>
  <c r="O15" i="14"/>
  <c r="R14" i="14"/>
  <c r="Q14" i="14"/>
  <c r="R18" i="14"/>
  <c r="Q18" i="14"/>
  <c r="A2" i="10"/>
  <c r="A2" i="1" s="1"/>
  <c r="X2" i="1" s="1"/>
  <c r="AA2" i="8"/>
  <c r="AA2" i="3"/>
  <c r="D1" i="3"/>
  <c r="AA1" i="3" s="1"/>
  <c r="D1" i="14"/>
  <c r="AA1" i="14" s="1"/>
  <c r="A2" i="16"/>
  <c r="AA2" i="14"/>
  <c r="Y180" i="3"/>
  <c r="Y181" i="14"/>
  <c r="Z171" i="14"/>
  <c r="Z171" i="3" s="1"/>
  <c r="Z73" i="3"/>
  <c r="Z170" i="14"/>
  <c r="Y116" i="3"/>
  <c r="Y117" i="14"/>
  <c r="AC73" i="3"/>
  <c r="Y111" i="14" a="1"/>
  <c r="Y111" i="14" s="1"/>
  <c r="Y111" i="3" s="1"/>
  <c r="Y138" i="3"/>
  <c r="Y139" i="14"/>
  <c r="V69" i="3"/>
  <c r="X77" i="14"/>
  <c r="X77" i="3" s="1"/>
  <c r="Y104" i="3"/>
  <c r="Y107" i="14" a="1"/>
  <c r="Y107" i="14" s="1"/>
  <c r="Y107" i="3" s="1"/>
  <c r="Y106" i="14" a="1"/>
  <c r="Y106" i="14" s="1"/>
  <c r="Y106" i="3" s="1"/>
  <c r="W111" i="14"/>
  <c r="W111" i="3" s="1"/>
  <c r="X73" i="3"/>
  <c r="Y72" i="3"/>
  <c r="X111" i="14"/>
  <c r="X111" i="3" s="1"/>
  <c r="AC70" i="3"/>
  <c r="X107" i="14" a="1"/>
  <c r="X107" i="14" s="1"/>
  <c r="X107" i="3" s="1"/>
  <c r="AO52" i="14" a="1"/>
  <c r="AO52" i="14" s="1"/>
  <c r="AO52" i="3" s="1"/>
  <c r="X119" i="3"/>
  <c r="X172" i="14"/>
  <c r="X172" i="3" s="1"/>
  <c r="Z119" i="14"/>
  <c r="Z119" i="3" s="1"/>
  <c r="X151" i="14"/>
  <c r="X151" i="3" s="1"/>
  <c r="X140" i="14"/>
  <c r="X140" i="3" s="1"/>
  <c r="X120" i="14"/>
  <c r="X162" i="14"/>
  <c r="AA119" i="14"/>
  <c r="AA119" i="3" s="1"/>
  <c r="AE106" i="14"/>
  <c r="AE106" i="3" s="1"/>
  <c r="X161" i="3"/>
  <c r="X182" i="14"/>
  <c r="X182" i="3" s="1"/>
  <c r="X133" i="3"/>
  <c r="X134" i="14"/>
  <c r="X134" i="3" s="1"/>
  <c r="AB73" i="3"/>
  <c r="AB111" i="14"/>
  <c r="AB111" i="3" s="1"/>
  <c r="AC68" i="3"/>
  <c r="AC105" i="14"/>
  <c r="Z117" i="14"/>
  <c r="Z117" i="3" s="1"/>
  <c r="Y160" i="14"/>
  <c r="Y159" i="3"/>
  <c r="V73" i="14"/>
  <c r="V73" i="3" s="1"/>
  <c r="V64" i="3"/>
  <c r="W76" i="3"/>
  <c r="Y78" i="14"/>
  <c r="Y78" i="3" s="1"/>
  <c r="Y77" i="14"/>
  <c r="Y77" i="3" s="1"/>
  <c r="Z69" i="3"/>
  <c r="Z150" i="14"/>
  <c r="Z150" i="3" s="1"/>
  <c r="Z151" i="14"/>
  <c r="Z151" i="3" s="1"/>
  <c r="Z149" i="14"/>
  <c r="AB185" i="14"/>
  <c r="AB185" i="3" s="1"/>
  <c r="AA166" i="14"/>
  <c r="AA166" i="3" s="1"/>
  <c r="AB181" i="14"/>
  <c r="AB181" i="3" s="1"/>
  <c r="AB163" i="14"/>
  <c r="AB163" i="3" s="1"/>
  <c r="AB161" i="14"/>
  <c r="AB161" i="3" s="1"/>
  <c r="AB180" i="14"/>
  <c r="AB180" i="3" s="1"/>
  <c r="AB165" i="14"/>
  <c r="AB165" i="3" s="1"/>
  <c r="AA165" i="14"/>
  <c r="AA165" i="3" s="1"/>
  <c r="AA161" i="14"/>
  <c r="AA161" i="3" s="1"/>
  <c r="AB183" i="14"/>
  <c r="AB183" i="3" s="1"/>
  <c r="AB162" i="14"/>
  <c r="AB162" i="3" s="1"/>
  <c r="Y157" i="14"/>
  <c r="AB186" i="14"/>
  <c r="AB186" i="3" s="1"/>
  <c r="AB166" i="14"/>
  <c r="AB166" i="3" s="1"/>
  <c r="AA163" i="14"/>
  <c r="AA163" i="3" s="1"/>
  <c r="AA162" i="14"/>
  <c r="AA162" i="3" s="1"/>
  <c r="AA164" i="14"/>
  <c r="AA164" i="3" s="1"/>
  <c r="AB182" i="14"/>
  <c r="AB182" i="3" s="1"/>
  <c r="AA69" i="3"/>
  <c r="AB187" i="14"/>
  <c r="AB187" i="3" s="1"/>
  <c r="AB184" i="14"/>
  <c r="AB184" i="3" s="1"/>
  <c r="W70" i="3"/>
  <c r="AO51" i="14"/>
  <c r="AO51" i="3" s="1"/>
  <c r="AB63" i="3"/>
  <c r="AB72" i="14" a="1"/>
  <c r="AB72" i="14" s="1"/>
  <c r="AB72" i="3" s="1"/>
  <c r="X158" i="14"/>
  <c r="X158" i="3" s="1"/>
  <c r="X147" i="14"/>
  <c r="X147" i="3" s="1"/>
  <c r="W69" i="3"/>
  <c r="Y158" i="14"/>
  <c r="Y158" i="3" s="1"/>
  <c r="Y147" i="14"/>
  <c r="Y147" i="3" s="1"/>
  <c r="AB158" i="14"/>
  <c r="AB158" i="3" s="1"/>
  <c r="Z147" i="14"/>
  <c r="Z147" i="3" s="1"/>
  <c r="X168" i="14"/>
  <c r="X168" i="3" s="1"/>
  <c r="AM52" i="14"/>
  <c r="AM52" i="3" s="1"/>
  <c r="AB179" i="14"/>
  <c r="AB179" i="3" s="1"/>
  <c r="X179" i="14"/>
  <c r="X179" i="3" s="1"/>
  <c r="AN51" i="14"/>
  <c r="AN51" i="3" s="1"/>
  <c r="Z83" i="14" a="1"/>
  <c r="Z83" i="14" s="1"/>
  <c r="Z83" i="3" s="1"/>
  <c r="AD83" i="14" a="1"/>
  <c r="AD83" i="14" s="1"/>
  <c r="AD83" i="3" s="1"/>
  <c r="Y127" i="3"/>
  <c r="Y128" i="14"/>
  <c r="Y73" i="3"/>
  <c r="Z111" i="14" a="1"/>
  <c r="Z111" i="14" s="1"/>
  <c r="Z111" i="3" s="1"/>
  <c r="AA111" i="14" a="1"/>
  <c r="AA111" i="14" s="1"/>
  <c r="AA111" i="3" s="1"/>
  <c r="AP52" i="14" a="1"/>
  <c r="AP52" i="14" s="1"/>
  <c r="AP52" i="3" s="1"/>
  <c r="W73" i="3"/>
  <c r="AP51" i="14"/>
  <c r="AP51" i="3" s="1"/>
  <c r="AD107" i="14"/>
  <c r="Y71" i="3"/>
  <c r="Z139" i="14" a="1"/>
  <c r="Z139" i="14" s="1"/>
  <c r="Z138" i="14" a="1"/>
  <c r="Z138" i="14" s="1"/>
  <c r="Z144" i="14" a="1"/>
  <c r="Z144" i="14" s="1"/>
  <c r="Z144" i="3" s="1"/>
  <c r="Z143" i="14" a="1"/>
  <c r="Z143" i="14" s="1"/>
  <c r="Z143" i="3" s="1"/>
  <c r="Z141" i="14" a="1"/>
  <c r="Z141" i="14" s="1"/>
  <c r="Z141" i="3" s="1"/>
  <c r="Z142" i="14" a="1"/>
  <c r="Z142" i="14" s="1"/>
  <c r="Z140" i="14" a="1"/>
  <c r="Z140" i="14" s="1"/>
  <c r="AA2" i="2"/>
  <c r="D1" i="2"/>
  <c r="AA1" i="2" s="1"/>
  <c r="A2" i="2"/>
  <c r="X2" i="2" s="1"/>
  <c r="B22" i="7"/>
  <c r="A2" i="11"/>
  <c r="X2" i="11" s="1"/>
  <c r="D1" i="1"/>
  <c r="AA1" i="1" s="1"/>
  <c r="AA2" i="1"/>
  <c r="E74" i="4"/>
  <c r="C138" i="4"/>
  <c r="C170" i="4"/>
  <c r="E170" i="4" s="1"/>
  <c r="C149" i="4"/>
  <c r="E149" i="4" s="1"/>
  <c r="F117" i="4"/>
  <c r="C118" i="4"/>
  <c r="E117" i="4"/>
  <c r="C160" i="4"/>
  <c r="C181" i="4" s="1"/>
  <c r="R17" i="3"/>
  <c r="R15" i="3"/>
  <c r="Q15" i="3"/>
  <c r="F139" i="4" a="1"/>
  <c r="F139" i="4" s="1"/>
  <c r="R18" i="3"/>
  <c r="S18" i="3" s="1"/>
  <c r="Q18" i="3"/>
  <c r="R15" i="14" l="1"/>
  <c r="Q15" i="14"/>
  <c r="AB164" i="14"/>
  <c r="AB164" i="3" s="1"/>
  <c r="A2" i="8"/>
  <c r="X2" i="8" s="1"/>
  <c r="B21" i="7"/>
  <c r="Z138" i="3"/>
  <c r="AA138" i="14" a="1"/>
  <c r="AA138" i="14" s="1"/>
  <c r="AA138" i="3" s="1"/>
  <c r="Y128" i="3"/>
  <c r="Y129" i="14"/>
  <c r="Y140" i="14"/>
  <c r="Y139" i="3"/>
  <c r="Y181" i="3"/>
  <c r="Y182" i="14"/>
  <c r="AE111" i="14"/>
  <c r="AE111" i="3" s="1"/>
  <c r="AD107" i="3"/>
  <c r="AE107" i="14"/>
  <c r="AE107" i="3" s="1"/>
  <c r="AA141" i="14" a="1"/>
  <c r="AA141" i="14" s="1"/>
  <c r="AA141" i="3" s="1"/>
  <c r="Z142" i="3"/>
  <c r="AA142" i="14" a="1"/>
  <c r="AA142" i="14" s="1"/>
  <c r="AA142" i="3" s="1"/>
  <c r="AA143" i="14" a="1"/>
  <c r="AA143" i="14" s="1"/>
  <c r="AA143" i="3" s="1"/>
  <c r="A2" i="14"/>
  <c r="A2" i="3"/>
  <c r="X2" i="3" s="1"/>
  <c r="B23" i="7"/>
  <c r="Y160" i="3"/>
  <c r="Y161" i="14"/>
  <c r="Y157" i="3"/>
  <c r="AA159" i="14"/>
  <c r="AA160" i="14"/>
  <c r="Z149" i="3"/>
  <c r="Z148" i="14"/>
  <c r="Z148" i="3" s="1"/>
  <c r="X162" i="3"/>
  <c r="X183" i="14"/>
  <c r="X183" i="3" s="1"/>
  <c r="Z170" i="3"/>
  <c r="Z169" i="14"/>
  <c r="Z169" i="3" s="1"/>
  <c r="Z139" i="3"/>
  <c r="AA139" i="14" a="1"/>
  <c r="AA139" i="14" s="1"/>
  <c r="AA139" i="3" s="1"/>
  <c r="Y118" i="14"/>
  <c r="Y117" i="3"/>
  <c r="Z140" i="3"/>
  <c r="AA140" i="14" a="1"/>
  <c r="AA140" i="14" s="1"/>
  <c r="AA140" i="3" s="1"/>
  <c r="AC105" i="3"/>
  <c r="AC110" i="14"/>
  <c r="AC110" i="3" s="1"/>
  <c r="X141" i="14"/>
  <c r="X141" i="3" s="1"/>
  <c r="X173" i="14"/>
  <c r="X120" i="3"/>
  <c r="X163" i="14"/>
  <c r="Z120" i="14"/>
  <c r="Z120" i="3" s="1"/>
  <c r="X152" i="14"/>
  <c r="X121" i="14"/>
  <c r="AA120" i="14"/>
  <c r="AA120" i="3" s="1"/>
  <c r="AA144" i="14" a="1"/>
  <c r="AA144" i="14" s="1"/>
  <c r="AA144" i="3" s="1"/>
  <c r="Z172" i="14"/>
  <c r="Z172" i="3" s="1"/>
  <c r="S19" i="3"/>
  <c r="S14" i="3"/>
  <c r="T14" i="3" s="1"/>
  <c r="S15" i="3"/>
  <c r="S17" i="3"/>
  <c r="S16" i="3"/>
  <c r="C171" i="4"/>
  <c r="E171" i="4" s="1"/>
  <c r="C139" i="4"/>
  <c r="E118" i="4"/>
  <c r="C150" i="4"/>
  <c r="E150" i="4" s="1"/>
  <c r="C119" i="4"/>
  <c r="C161" i="4"/>
  <c r="C182" i="4" s="1"/>
  <c r="F118" i="4"/>
  <c r="V92" i="14" a="1"/>
  <c r="B25" i="7" l="1"/>
  <c r="I2" i="7" s="1"/>
  <c r="S18" i="14"/>
  <c r="S15" i="14"/>
  <c r="S19" i="14"/>
  <c r="S16" i="14"/>
  <c r="S17" i="14"/>
  <c r="S14" i="14"/>
  <c r="T14" i="14" s="1"/>
  <c r="AA160" i="3"/>
  <c r="AB160" i="14"/>
  <c r="AB160" i="3" s="1"/>
  <c r="AA159" i="3"/>
  <c r="AB159" i="14"/>
  <c r="AB159" i="3" s="1"/>
  <c r="V92" i="14"/>
  <c r="Y182" i="3"/>
  <c r="Y183" i="14"/>
  <c r="X173" i="3"/>
  <c r="Z173" i="14"/>
  <c r="Z173" i="3" s="1"/>
  <c r="Y162" i="14"/>
  <c r="Y161" i="3"/>
  <c r="Y118" i="3"/>
  <c r="Y119" i="14"/>
  <c r="Y141" i="14"/>
  <c r="Y140" i="3"/>
  <c r="Y130" i="14"/>
  <c r="Y129" i="3"/>
  <c r="X152" i="3"/>
  <c r="Z152" i="14"/>
  <c r="Z152" i="3" s="1"/>
  <c r="X164" i="14"/>
  <c r="X142" i="14"/>
  <c r="X142" i="3" s="1"/>
  <c r="X122" i="14"/>
  <c r="X174" i="14"/>
  <c r="X153" i="14"/>
  <c r="X121" i="3"/>
  <c r="Z121" i="14"/>
  <c r="Z121" i="3" s="1"/>
  <c r="AA121" i="14"/>
  <c r="AA121" i="3" s="1"/>
  <c r="X2" i="14"/>
  <c r="X163" i="3"/>
  <c r="X184" i="14"/>
  <c r="X184" i="3" s="1"/>
  <c r="C151" i="4"/>
  <c r="E151" i="4" s="1"/>
  <c r="C140" i="4"/>
  <c r="C172" i="4"/>
  <c r="E172" i="4" s="1"/>
  <c r="E119" i="4"/>
  <c r="C162" i="4"/>
  <c r="C183" i="4" s="1"/>
  <c r="C120" i="4"/>
  <c r="F119" i="4"/>
  <c r="T15" i="3"/>
  <c r="T16" i="3" s="1"/>
  <c r="T17" i="3" s="1"/>
  <c r="T18" i="3" s="1"/>
  <c r="T19" i="3" s="1"/>
  <c r="T15" i="14" l="1"/>
  <c r="T16" i="14" s="1"/>
  <c r="T17" i="14" s="1"/>
  <c r="T18" i="14" s="1"/>
  <c r="T19" i="14" s="1"/>
  <c r="D25" i="7"/>
  <c r="I3" i="7" s="1"/>
  <c r="Y130" i="3"/>
  <c r="Y131" i="14"/>
  <c r="Y141" i="3"/>
  <c r="Y142" i="14"/>
  <c r="Y119" i="3"/>
  <c r="Y120" i="14"/>
  <c r="X153" i="3"/>
  <c r="Z153" i="14"/>
  <c r="Z153" i="3" s="1"/>
  <c r="X122" i="3"/>
  <c r="X165" i="14"/>
  <c r="X154" i="14"/>
  <c r="X143" i="14"/>
  <c r="X143" i="3" s="1"/>
  <c r="X123" i="14"/>
  <c r="Z122" i="14"/>
  <c r="Z122" i="3" s="1"/>
  <c r="X175" i="14"/>
  <c r="AA122" i="14"/>
  <c r="AA122" i="3" s="1"/>
  <c r="Y162" i="3"/>
  <c r="Y163" i="14"/>
  <c r="X174" i="3"/>
  <c r="Z174" i="14"/>
  <c r="Z174" i="3" s="1"/>
  <c r="Y184" i="14"/>
  <c r="Y183" i="3"/>
  <c r="X164" i="3"/>
  <c r="X185" i="14"/>
  <c r="X185" i="3" s="1"/>
  <c r="V92" i="3"/>
  <c r="Y92" i="14"/>
  <c r="Y92" i="3" s="1"/>
  <c r="C163" i="4"/>
  <c r="C184" i="4" s="1"/>
  <c r="C121" i="4"/>
  <c r="C173" i="4"/>
  <c r="E173" i="4" s="1"/>
  <c r="C152" i="4"/>
  <c r="E152" i="4" s="1"/>
  <c r="E120" i="4"/>
  <c r="C141" i="4"/>
  <c r="F120" i="4"/>
  <c r="X123" i="3" l="1"/>
  <c r="X166" i="14"/>
  <c r="X144" i="14"/>
  <c r="X144" i="3" s="1"/>
  <c r="Z123" i="14"/>
  <c r="Z123" i="3" s="1"/>
  <c r="X155" i="14"/>
  <c r="X176" i="14"/>
  <c r="AK52" i="14"/>
  <c r="AA123" i="14"/>
  <c r="AA123" i="3" s="1"/>
  <c r="X154" i="3"/>
  <c r="Z154" i="14"/>
  <c r="Z154" i="3" s="1"/>
  <c r="X165" i="3"/>
  <c r="X186" i="14"/>
  <c r="X186" i="3" s="1"/>
  <c r="Y184" i="3"/>
  <c r="Y185" i="14"/>
  <c r="Y120" i="3"/>
  <c r="Y121" i="14"/>
  <c r="Y163" i="3"/>
  <c r="Y164" i="14"/>
  <c r="Y142" i="3"/>
  <c r="Y143" i="14"/>
  <c r="Y131" i="3"/>
  <c r="Y132" i="14"/>
  <c r="X175" i="3"/>
  <c r="Z175" i="14"/>
  <c r="Z175" i="3" s="1"/>
  <c r="C174" i="4"/>
  <c r="E174" i="4" s="1"/>
  <c r="P50" i="4"/>
  <c r="P52" i="4" s="1"/>
  <c r="Q51" i="4" s="1"/>
  <c r="C164" i="4"/>
  <c r="C185" i="4" s="1"/>
  <c r="C153" i="4"/>
  <c r="E153" i="4" s="1"/>
  <c r="E121" i="4"/>
  <c r="C142" i="4"/>
  <c r="F121" i="4"/>
  <c r="Y185" i="3" l="1"/>
  <c r="Y186" i="14"/>
  <c r="AK52" i="3"/>
  <c r="AK54" i="14"/>
  <c r="X176" i="3"/>
  <c r="Z176" i="14"/>
  <c r="Z176" i="3" s="1"/>
  <c r="Y121" i="3"/>
  <c r="Y122" i="14"/>
  <c r="X187" i="14"/>
  <c r="X187" i="3" s="1"/>
  <c r="X166" i="3"/>
  <c r="Y132" i="3"/>
  <c r="Y133" i="14"/>
  <c r="Y143" i="3"/>
  <c r="Y144" i="14"/>
  <c r="Y144" i="3" s="1"/>
  <c r="X155" i="3"/>
  <c r="Z155" i="14"/>
  <c r="Z155" i="3" s="1"/>
  <c r="Y164" i="3"/>
  <c r="Y165" i="14"/>
  <c r="U51" i="4" a="1"/>
  <c r="U51" i="4" s="1"/>
  <c r="Q52" i="4"/>
  <c r="R51" i="4"/>
  <c r="S51" i="4" a="1"/>
  <c r="S51" i="4" s="1"/>
  <c r="T51" i="4" a="1"/>
  <c r="T51" i="4" s="1"/>
  <c r="Y122" i="3" l="1"/>
  <c r="Y123" i="14"/>
  <c r="Y123" i="3" s="1"/>
  <c r="Y133" i="3"/>
  <c r="Y134" i="14"/>
  <c r="Y134" i="3" s="1"/>
  <c r="Y166" i="14"/>
  <c r="Y166" i="3" s="1"/>
  <c r="Y165" i="3"/>
  <c r="AK54" i="3"/>
  <c r="AL53" i="14"/>
  <c r="Y186" i="3"/>
  <c r="Y187" i="14"/>
  <c r="Y187" i="3" s="1"/>
  <c r="Q53" i="4"/>
  <c r="T52" i="4" a="1"/>
  <c r="T52" i="4" s="1"/>
  <c r="S52" i="4" a="1"/>
  <c r="S52" i="4" s="1"/>
  <c r="U52" i="4" a="1"/>
  <c r="U52" i="4" s="1"/>
  <c r="R52" i="4"/>
  <c r="AL53" i="3" l="1"/>
  <c r="AL54" i="14"/>
  <c r="AO53" i="14" a="1"/>
  <c r="AO53" i="14" s="1"/>
  <c r="AO53" i="3" s="1"/>
  <c r="AN53" i="14" a="1"/>
  <c r="AN53" i="14" s="1"/>
  <c r="AN53" i="3" s="1"/>
  <c r="AP53" i="14" a="1"/>
  <c r="AP53" i="14" s="1"/>
  <c r="AP53" i="3" s="1"/>
  <c r="AM53" i="14"/>
  <c r="AM53" i="3" s="1"/>
  <c r="Q54" i="4"/>
  <c r="U53" i="4" a="1"/>
  <c r="U53" i="4" s="1"/>
  <c r="S53" i="4" a="1"/>
  <c r="S53" i="4" s="1"/>
  <c r="R53" i="4"/>
  <c r="T53" i="4" a="1"/>
  <c r="T53" i="4" s="1"/>
  <c r="AL54" i="3" l="1"/>
  <c r="AL55" i="14"/>
  <c r="AO54" i="14" a="1"/>
  <c r="AO54" i="14" s="1"/>
  <c r="AO54" i="3" s="1"/>
  <c r="AN54" i="14" a="1"/>
  <c r="AN54" i="14" s="1"/>
  <c r="AN54" i="3" s="1"/>
  <c r="AP54" i="14" a="1"/>
  <c r="AP54" i="14" s="1"/>
  <c r="AP54" i="3" s="1"/>
  <c r="AM54" i="14"/>
  <c r="AM54" i="3" s="1"/>
  <c r="Q55" i="4"/>
  <c r="T54" i="4" a="1"/>
  <c r="T54" i="4" s="1"/>
  <c r="U54" i="4" a="1"/>
  <c r="U54" i="4" s="1"/>
  <c r="R54" i="4"/>
  <c r="S54" i="4" a="1"/>
  <c r="S54" i="4" s="1"/>
  <c r="AL55" i="3" l="1"/>
  <c r="AL56" i="14"/>
  <c r="AN55" i="14" a="1"/>
  <c r="AN55" i="14" s="1"/>
  <c r="AN55" i="3" s="1"/>
  <c r="AO55" i="14" a="1"/>
  <c r="AO55" i="14" s="1"/>
  <c r="AO55" i="3" s="1"/>
  <c r="AP55" i="14" a="1"/>
  <c r="AP55" i="14" s="1"/>
  <c r="AP55" i="3" s="1"/>
  <c r="AM55" i="14"/>
  <c r="AM55" i="3" s="1"/>
  <c r="Q56" i="4"/>
  <c r="U55" i="4" a="1"/>
  <c r="U55" i="4" s="1"/>
  <c r="T55" i="4" a="1"/>
  <c r="T55" i="4" s="1"/>
  <c r="S55" i="4" a="1"/>
  <c r="S55" i="4" s="1"/>
  <c r="R55" i="4"/>
  <c r="AL56" i="3" l="1"/>
  <c r="AL57" i="14"/>
  <c r="AO56" i="14" a="1"/>
  <c r="AO56" i="14" s="1"/>
  <c r="AO56" i="3" s="1"/>
  <c r="AN56" i="14" a="1"/>
  <c r="AN56" i="14" s="1"/>
  <c r="AN56" i="3" s="1"/>
  <c r="AM56" i="14"/>
  <c r="AM56" i="3" s="1"/>
  <c r="AP56" i="14" a="1"/>
  <c r="AP56" i="14" s="1"/>
  <c r="AP56" i="3" s="1"/>
  <c r="Q57" i="4"/>
  <c r="R56" i="4"/>
  <c r="S56" i="4" a="1"/>
  <c r="S56" i="4" s="1"/>
  <c r="U56" i="4" a="1"/>
  <c r="U56" i="4" s="1"/>
  <c r="T56" i="4" a="1"/>
  <c r="T56" i="4" s="1"/>
  <c r="AL57" i="3" l="1"/>
  <c r="AL58" i="14"/>
  <c r="AO57" i="14" a="1"/>
  <c r="AO57" i="14" s="1"/>
  <c r="AO57" i="3" s="1"/>
  <c r="AN57" i="14" a="1"/>
  <c r="AN57" i="14" s="1"/>
  <c r="AN57" i="3" s="1"/>
  <c r="AP57" i="14" a="1"/>
  <c r="AP57" i="14" s="1"/>
  <c r="AP57" i="3" s="1"/>
  <c r="AM57" i="14"/>
  <c r="AM57" i="3" s="1"/>
  <c r="Q58" i="4"/>
  <c r="T57" i="4" a="1"/>
  <c r="T57" i="4" s="1"/>
  <c r="U57" i="4" a="1"/>
  <c r="U57" i="4" s="1"/>
  <c r="R57" i="4"/>
  <c r="S57" i="4" a="1"/>
  <c r="S57" i="4" s="1"/>
  <c r="AL58" i="3" l="1"/>
  <c r="AL59" i="14"/>
  <c r="AN58" i="14" a="1"/>
  <c r="AN58" i="14" s="1"/>
  <c r="AN58" i="3" s="1"/>
  <c r="AO58" i="14" a="1"/>
  <c r="AO58" i="14" s="1"/>
  <c r="AO58" i="3" s="1"/>
  <c r="AM58" i="14"/>
  <c r="AM58" i="3" s="1"/>
  <c r="AP58" i="14" a="1"/>
  <c r="AP58" i="14" s="1"/>
  <c r="AP58" i="3" s="1"/>
  <c r="Q59" i="4"/>
  <c r="R58" i="4"/>
  <c r="U58" i="4" a="1"/>
  <c r="U58" i="4" s="1"/>
  <c r="T58" i="4" a="1"/>
  <c r="T58" i="4" s="1"/>
  <c r="S58" i="4" a="1"/>
  <c r="S58" i="4" s="1"/>
  <c r="AL59" i="3" l="1"/>
  <c r="AL60" i="14"/>
  <c r="AO59" i="14" a="1"/>
  <c r="AO59" i="14" s="1"/>
  <c r="AO59" i="3" s="1"/>
  <c r="AN59" i="14" a="1"/>
  <c r="AN59" i="14" s="1"/>
  <c r="AN59" i="3" s="1"/>
  <c r="AM59" i="14"/>
  <c r="AM59" i="3" s="1"/>
  <c r="AP59" i="14" a="1"/>
  <c r="AP59" i="14" s="1"/>
  <c r="AP59" i="3" s="1"/>
  <c r="Q60" i="4"/>
  <c r="R59" i="4"/>
  <c r="U59" i="4" a="1"/>
  <c r="U59" i="4" s="1"/>
  <c r="T59" i="4" a="1"/>
  <c r="T59" i="4" s="1"/>
  <c r="S59" i="4" a="1"/>
  <c r="S59" i="4" s="1"/>
  <c r="AL60" i="3" l="1"/>
  <c r="AL61" i="14"/>
  <c r="AN60" i="14" a="1"/>
  <c r="AN60" i="14" s="1"/>
  <c r="AN60" i="3" s="1"/>
  <c r="AO60" i="14" a="1"/>
  <c r="AO60" i="14" s="1"/>
  <c r="AO60" i="3" s="1"/>
  <c r="AM60" i="14"/>
  <c r="AM60" i="3" s="1"/>
  <c r="AP60" i="14" a="1"/>
  <c r="AP60" i="14" s="1"/>
  <c r="AP60" i="3" s="1"/>
  <c r="Q61" i="4"/>
  <c r="U60" i="4" a="1"/>
  <c r="U60" i="4" s="1"/>
  <c r="R60" i="4"/>
  <c r="S60" i="4" a="1"/>
  <c r="S60" i="4" s="1"/>
  <c r="T60" i="4" a="1"/>
  <c r="T60" i="4" s="1"/>
  <c r="AL61" i="3" l="1"/>
  <c r="AL62" i="14"/>
  <c r="AO61" i="14" a="1"/>
  <c r="AO61" i="14" s="1"/>
  <c r="AO61" i="3" s="1"/>
  <c r="AN61" i="14" a="1"/>
  <c r="AN61" i="14" s="1"/>
  <c r="AN61" i="3" s="1"/>
  <c r="AM61" i="14"/>
  <c r="AM61" i="3" s="1"/>
  <c r="AP61" i="14" a="1"/>
  <c r="AP61" i="14" s="1"/>
  <c r="AP61" i="3" s="1"/>
  <c r="Q62" i="4"/>
  <c r="T61" i="4" a="1"/>
  <c r="T61" i="4" s="1"/>
  <c r="U61" i="4" a="1"/>
  <c r="U61" i="4" s="1"/>
  <c r="S61" i="4" a="1"/>
  <c r="S61" i="4" s="1"/>
  <c r="R61" i="4"/>
  <c r="AL62" i="3" l="1"/>
  <c r="AL63" i="14"/>
  <c r="AN62" i="14" a="1"/>
  <c r="AN62" i="14" s="1"/>
  <c r="AN62" i="3" s="1"/>
  <c r="AO62" i="14" a="1"/>
  <c r="AO62" i="14" s="1"/>
  <c r="AO62" i="3" s="1"/>
  <c r="AM62" i="14"/>
  <c r="AM62" i="3" s="1"/>
  <c r="AP62" i="14" a="1"/>
  <c r="AP62" i="14" s="1"/>
  <c r="AP62" i="3" s="1"/>
  <c r="Q63" i="4"/>
  <c r="R62" i="4"/>
  <c r="S62" i="4" a="1"/>
  <c r="S62" i="4" s="1"/>
  <c r="U62" i="4" a="1"/>
  <c r="U62" i="4" s="1"/>
  <c r="T62" i="4" a="1"/>
  <c r="T62" i="4" s="1"/>
  <c r="AL63" i="3" l="1"/>
  <c r="AL64" i="14"/>
  <c r="AO63" i="14" a="1"/>
  <c r="AO63" i="14" s="1"/>
  <c r="AO63" i="3" s="1"/>
  <c r="AN63" i="14" a="1"/>
  <c r="AN63" i="14" s="1"/>
  <c r="AN63" i="3" s="1"/>
  <c r="AM63" i="14"/>
  <c r="AM63" i="3" s="1"/>
  <c r="AP63" i="14" a="1"/>
  <c r="AP63" i="14" s="1"/>
  <c r="AP63" i="3" s="1"/>
  <c r="Q64" i="4"/>
  <c r="U63" i="4" a="1"/>
  <c r="U63" i="4" s="1"/>
  <c r="R63" i="4"/>
  <c r="S63" i="4" a="1"/>
  <c r="S63" i="4" s="1"/>
  <c r="T63" i="4" a="1"/>
  <c r="T63" i="4" s="1"/>
  <c r="AL64" i="3" l="1"/>
  <c r="AL65" i="14"/>
  <c r="AN64" i="14" a="1"/>
  <c r="AN64" i="14" s="1"/>
  <c r="AN64" i="3" s="1"/>
  <c r="AO64" i="14" a="1"/>
  <c r="AO64" i="14" s="1"/>
  <c r="AO64" i="3" s="1"/>
  <c r="AM64" i="14"/>
  <c r="AM64" i="3" s="1"/>
  <c r="AP64" i="14" a="1"/>
  <c r="AP64" i="14" s="1"/>
  <c r="AP64" i="3" s="1"/>
  <c r="Q65" i="4"/>
  <c r="R64" i="4"/>
  <c r="S64" i="4" a="1"/>
  <c r="S64" i="4" s="1"/>
  <c r="U64" i="4" a="1"/>
  <c r="U64" i="4" s="1"/>
  <c r="T64" i="4" a="1"/>
  <c r="T64" i="4" s="1"/>
  <c r="AL65" i="3" l="1"/>
  <c r="AL66" i="14"/>
  <c r="AO65" i="14" a="1"/>
  <c r="AO65" i="14" s="1"/>
  <c r="AO65" i="3" s="1"/>
  <c r="AN65" i="14" a="1"/>
  <c r="AN65" i="14" s="1"/>
  <c r="AN65" i="3" s="1"/>
  <c r="AM65" i="14"/>
  <c r="AM65" i="3" s="1"/>
  <c r="AP65" i="14" a="1"/>
  <c r="AP65" i="14" s="1"/>
  <c r="AP65" i="3" s="1"/>
  <c r="Q66" i="4"/>
  <c r="U65" i="4" a="1"/>
  <c r="U65" i="4" s="1"/>
  <c r="R65" i="4"/>
  <c r="T65" i="4" a="1"/>
  <c r="T65" i="4" s="1"/>
  <c r="S65" i="4" a="1"/>
  <c r="S65" i="4" s="1"/>
  <c r="AL67" i="14" l="1"/>
  <c r="AL66" i="3"/>
  <c r="AO66" i="14" a="1"/>
  <c r="AO66" i="14" s="1"/>
  <c r="AO66" i="3" s="1"/>
  <c r="AN66" i="14" a="1"/>
  <c r="AN66" i="14" s="1"/>
  <c r="AN66" i="3" s="1"/>
  <c r="AM66" i="14"/>
  <c r="AM66" i="3" s="1"/>
  <c r="AP66" i="14" a="1"/>
  <c r="AP66" i="14" s="1"/>
  <c r="AP66" i="3" s="1"/>
  <c r="Q67" i="4"/>
  <c r="R66" i="4"/>
  <c r="U66" i="4" a="1"/>
  <c r="U66" i="4" s="1"/>
  <c r="S66" i="4" a="1"/>
  <c r="S66" i="4" s="1"/>
  <c r="T66" i="4" a="1"/>
  <c r="T66" i="4" s="1"/>
  <c r="AL67" i="3" l="1"/>
  <c r="AL68" i="14"/>
  <c r="AN67" i="14" a="1"/>
  <c r="AN67" i="14" s="1"/>
  <c r="AN67" i="3" s="1"/>
  <c r="AO67" i="14" a="1"/>
  <c r="AO67" i="14" s="1"/>
  <c r="AO67" i="3" s="1"/>
  <c r="AP67" i="14" a="1"/>
  <c r="AP67" i="14" s="1"/>
  <c r="AP67" i="3" s="1"/>
  <c r="AM67" i="14"/>
  <c r="AM67" i="3" s="1"/>
  <c r="Q68" i="4"/>
  <c r="U67" i="4" a="1"/>
  <c r="U67" i="4" s="1"/>
  <c r="S67" i="4" a="1"/>
  <c r="S67" i="4" s="1"/>
  <c r="R67" i="4"/>
  <c r="T67" i="4" a="1"/>
  <c r="T67" i="4" s="1"/>
  <c r="AL68" i="3" l="1"/>
  <c r="AL69" i="14"/>
  <c r="AO68" i="14" a="1"/>
  <c r="AO68" i="14" s="1"/>
  <c r="AO68" i="3" s="1"/>
  <c r="AN68" i="14" a="1"/>
  <c r="AN68" i="14" s="1"/>
  <c r="AN68" i="3" s="1"/>
  <c r="AP68" i="14" a="1"/>
  <c r="AP68" i="14" s="1"/>
  <c r="AP68" i="3" s="1"/>
  <c r="AM68" i="14"/>
  <c r="AM68" i="3" s="1"/>
  <c r="Q69" i="4"/>
  <c r="R68" i="4"/>
  <c r="S68" i="4" a="1"/>
  <c r="S68" i="4" s="1"/>
  <c r="T68" i="4" a="1"/>
  <c r="T68" i="4" s="1"/>
  <c r="U68" i="4" a="1"/>
  <c r="U68" i="4" s="1"/>
  <c r="AL70" i="14" l="1"/>
  <c r="AL69" i="3"/>
  <c r="AN69" i="14" a="1"/>
  <c r="AN69" i="14" s="1"/>
  <c r="AN69" i="3" s="1"/>
  <c r="AO69" i="14" a="1"/>
  <c r="AO69" i="14" s="1"/>
  <c r="AO69" i="3" s="1"/>
  <c r="AP69" i="14" a="1"/>
  <c r="AP69" i="14" s="1"/>
  <c r="AP69" i="3" s="1"/>
  <c r="AM69" i="14"/>
  <c r="AM69" i="3" s="1"/>
  <c r="Q70" i="4"/>
  <c r="U69" i="4" a="1"/>
  <c r="U69" i="4" s="1"/>
  <c r="S69" i="4" a="1"/>
  <c r="S69" i="4" s="1"/>
  <c r="R69" i="4"/>
  <c r="T69" i="4" a="1"/>
  <c r="T69" i="4" s="1"/>
  <c r="AL70" i="3" l="1"/>
  <c r="AL71" i="14"/>
  <c r="AN70" i="14" a="1"/>
  <c r="AN70" i="14" s="1"/>
  <c r="AN70" i="3" s="1"/>
  <c r="AO70" i="14" a="1"/>
  <c r="AO70" i="14" s="1"/>
  <c r="AO70" i="3" s="1"/>
  <c r="AM70" i="14"/>
  <c r="AM70" i="3" s="1"/>
  <c r="AP70" i="14" a="1"/>
  <c r="AP70" i="14" s="1"/>
  <c r="AP70" i="3" s="1"/>
  <c r="Q71" i="4"/>
  <c r="R70" i="4"/>
  <c r="T70" i="4" a="1"/>
  <c r="T70" i="4" s="1"/>
  <c r="S70" i="4" a="1"/>
  <c r="S70" i="4" s="1"/>
  <c r="U70" i="4" a="1"/>
  <c r="U70" i="4" s="1"/>
  <c r="AL71" i="3" l="1"/>
  <c r="AL72" i="14"/>
  <c r="AO71" i="14" a="1"/>
  <c r="AO71" i="14" s="1"/>
  <c r="AO71" i="3" s="1"/>
  <c r="AN71" i="14" a="1"/>
  <c r="AN71" i="14" s="1"/>
  <c r="AN71" i="3" s="1"/>
  <c r="AP71" i="14" a="1"/>
  <c r="AP71" i="14" s="1"/>
  <c r="AP71" i="3" s="1"/>
  <c r="AM71" i="14"/>
  <c r="AM71" i="3" s="1"/>
  <c r="Q72" i="4"/>
  <c r="U71" i="4" a="1"/>
  <c r="U71" i="4" s="1"/>
  <c r="R71" i="4"/>
  <c r="S71" i="4" a="1"/>
  <c r="S71" i="4" s="1"/>
  <c r="T71" i="4" a="1"/>
  <c r="T71" i="4" s="1"/>
  <c r="AL72" i="3" l="1"/>
  <c r="AL73" i="14"/>
  <c r="AO72" i="14" a="1"/>
  <c r="AO72" i="14" s="1"/>
  <c r="AO72" i="3" s="1"/>
  <c r="AN72" i="14" a="1"/>
  <c r="AN72" i="14" s="1"/>
  <c r="AN72" i="3" s="1"/>
  <c r="AM72" i="14"/>
  <c r="AM72" i="3" s="1"/>
  <c r="AP72" i="14" a="1"/>
  <c r="AP72" i="14" s="1"/>
  <c r="AP72" i="3" s="1"/>
  <c r="Q73" i="4"/>
  <c r="U72" i="4" a="1"/>
  <c r="U72" i="4" s="1"/>
  <c r="S72" i="4" a="1"/>
  <c r="S72" i="4" s="1"/>
  <c r="T72" i="4" a="1"/>
  <c r="T72" i="4" s="1"/>
  <c r="R72" i="4"/>
  <c r="AL73" i="3" l="1"/>
  <c r="AL74" i="14"/>
  <c r="AO73" i="14" a="1"/>
  <c r="AO73" i="14" s="1"/>
  <c r="AO73" i="3" s="1"/>
  <c r="AN73" i="14" a="1"/>
  <c r="AN73" i="14" s="1"/>
  <c r="AN73" i="3" s="1"/>
  <c r="AM73" i="14"/>
  <c r="AM73" i="3" s="1"/>
  <c r="AP73" i="14" a="1"/>
  <c r="AP73" i="14" s="1"/>
  <c r="AP73" i="3" s="1"/>
  <c r="Q74" i="4"/>
  <c r="U73" i="4" a="1"/>
  <c r="U73" i="4" s="1"/>
  <c r="R73" i="4"/>
  <c r="T73" i="4" a="1"/>
  <c r="T73" i="4" s="1"/>
  <c r="S73" i="4" a="1"/>
  <c r="S73" i="4" s="1"/>
  <c r="AL74" i="3" l="1"/>
  <c r="AL75" i="14"/>
  <c r="AN74" i="14" a="1"/>
  <c r="AN74" i="14" s="1"/>
  <c r="AN74" i="3" s="1"/>
  <c r="AO74" i="14" a="1"/>
  <c r="AO74" i="14" s="1"/>
  <c r="AO74" i="3" s="1"/>
  <c r="AM74" i="14"/>
  <c r="AM74" i="3" s="1"/>
  <c r="AP74" i="14" a="1"/>
  <c r="AP74" i="14" s="1"/>
  <c r="AP74" i="3" s="1"/>
  <c r="Q75" i="4"/>
  <c r="R74" i="4"/>
  <c r="T74" i="4" a="1"/>
  <c r="T74" i="4" s="1"/>
  <c r="U74" i="4" a="1"/>
  <c r="U74" i="4" s="1"/>
  <c r="S74" i="4" a="1"/>
  <c r="S74" i="4" s="1"/>
  <c r="AL75" i="3" l="1"/>
  <c r="AL76" i="14"/>
  <c r="AN75" i="14" a="1"/>
  <c r="AN75" i="14" s="1"/>
  <c r="AN75" i="3" s="1"/>
  <c r="AO75" i="14" a="1"/>
  <c r="AO75" i="14" s="1"/>
  <c r="AO75" i="3" s="1"/>
  <c r="AM75" i="14"/>
  <c r="AM75" i="3" s="1"/>
  <c r="AP75" i="14" a="1"/>
  <c r="AP75" i="14" s="1"/>
  <c r="AP75" i="3" s="1"/>
  <c r="Q76" i="4"/>
  <c r="S75" i="4" a="1"/>
  <c r="S75" i="4" s="1"/>
  <c r="U75" i="4" a="1"/>
  <c r="U75" i="4" s="1"/>
  <c r="T75" i="4" a="1"/>
  <c r="T75" i="4" s="1"/>
  <c r="R75" i="4"/>
  <c r="AL76" i="3" l="1"/>
  <c r="AL77" i="14"/>
  <c r="AN76" i="14" a="1"/>
  <c r="AN76" i="14" s="1"/>
  <c r="AN76" i="3" s="1"/>
  <c r="AO76" i="14" a="1"/>
  <c r="AO76" i="14" s="1"/>
  <c r="AO76" i="3" s="1"/>
  <c r="AP76" i="14" a="1"/>
  <c r="AP76" i="14" s="1"/>
  <c r="AP76" i="3" s="1"/>
  <c r="AM76" i="14"/>
  <c r="AM76" i="3" s="1"/>
  <c r="Q77" i="4"/>
  <c r="U76" i="4" a="1"/>
  <c r="U76" i="4" s="1"/>
  <c r="S76" i="4" a="1"/>
  <c r="S76" i="4" s="1"/>
  <c r="R76" i="4"/>
  <c r="T76" i="4" a="1"/>
  <c r="T76" i="4" s="1"/>
  <c r="AL77" i="3" l="1"/>
  <c r="AL78" i="14"/>
  <c r="AN77" i="14" a="1"/>
  <c r="AN77" i="14" s="1"/>
  <c r="AN77" i="3" s="1"/>
  <c r="AO77" i="14" a="1"/>
  <c r="AO77" i="14" s="1"/>
  <c r="AO77" i="3" s="1"/>
  <c r="AP77" i="14" a="1"/>
  <c r="AP77" i="14" s="1"/>
  <c r="AP77" i="3" s="1"/>
  <c r="AM77" i="14"/>
  <c r="AM77" i="3" s="1"/>
  <c r="Q78" i="4"/>
  <c r="U77" i="4" a="1"/>
  <c r="U77" i="4" s="1"/>
  <c r="S77" i="4" a="1"/>
  <c r="S77" i="4" s="1"/>
  <c r="T77" i="4" a="1"/>
  <c r="T77" i="4" s="1"/>
  <c r="R77" i="4"/>
  <c r="AL78" i="3" l="1"/>
  <c r="AL79" i="14"/>
  <c r="AO78" i="14" a="1"/>
  <c r="AO78" i="14" s="1"/>
  <c r="AO78" i="3" s="1"/>
  <c r="AN78" i="14" a="1"/>
  <c r="AN78" i="14" s="1"/>
  <c r="AN78" i="3" s="1"/>
  <c r="AM78" i="14"/>
  <c r="AM78" i="3" s="1"/>
  <c r="AP78" i="14" a="1"/>
  <c r="AP78" i="14" s="1"/>
  <c r="AP78" i="3" s="1"/>
  <c r="Q79" i="4"/>
  <c r="R78" i="4"/>
  <c r="S78" i="4" a="1"/>
  <c r="S78" i="4" s="1"/>
  <c r="T78" i="4" a="1"/>
  <c r="T78" i="4" s="1"/>
  <c r="U78" i="4" a="1"/>
  <c r="U78" i="4" s="1"/>
  <c r="AL79" i="3" l="1"/>
  <c r="AL80" i="14"/>
  <c r="AO79" i="14" a="1"/>
  <c r="AO79" i="14" s="1"/>
  <c r="AO79" i="3" s="1"/>
  <c r="AN79" i="14" a="1"/>
  <c r="AN79" i="14" s="1"/>
  <c r="AN79" i="3" s="1"/>
  <c r="AP79" i="14" a="1"/>
  <c r="AP79" i="14" s="1"/>
  <c r="AP79" i="3" s="1"/>
  <c r="AM79" i="14"/>
  <c r="AM79" i="3" s="1"/>
  <c r="Q80" i="4"/>
  <c r="S79" i="4" a="1"/>
  <c r="S79" i="4" s="1"/>
  <c r="U79" i="4" a="1"/>
  <c r="U79" i="4" s="1"/>
  <c r="R79" i="4"/>
  <c r="T79" i="4" a="1"/>
  <c r="T79" i="4" s="1"/>
  <c r="AL81" i="14" l="1"/>
  <c r="AL80" i="3"/>
  <c r="AO80" i="14" a="1"/>
  <c r="AO80" i="14" s="1"/>
  <c r="AO80" i="3" s="1"/>
  <c r="AN80" i="14" a="1"/>
  <c r="AN80" i="14" s="1"/>
  <c r="AN80" i="3" s="1"/>
  <c r="AP80" i="14" a="1"/>
  <c r="AP80" i="14" s="1"/>
  <c r="AP80" i="3" s="1"/>
  <c r="AM80" i="14"/>
  <c r="AM80" i="3" s="1"/>
  <c r="Q81" i="4"/>
  <c r="T80" i="4" a="1"/>
  <c r="T80" i="4" s="1"/>
  <c r="U80" i="4" a="1"/>
  <c r="U80" i="4" s="1"/>
  <c r="R80" i="4"/>
  <c r="S80" i="4" a="1"/>
  <c r="S80" i="4" s="1"/>
  <c r="AL81" i="3" l="1"/>
  <c r="AL82" i="14"/>
  <c r="AN81" i="14" a="1"/>
  <c r="AN81" i="14" s="1"/>
  <c r="AN81" i="3" s="1"/>
  <c r="AO81" i="14" a="1"/>
  <c r="AO81" i="14" s="1"/>
  <c r="AO81" i="3" s="1"/>
  <c r="AP81" i="14" a="1"/>
  <c r="AP81" i="14" s="1"/>
  <c r="AP81" i="3" s="1"/>
  <c r="AM81" i="14"/>
  <c r="AM81" i="3" s="1"/>
  <c r="Q82" i="4"/>
  <c r="R81" i="4"/>
  <c r="U81" i="4" a="1"/>
  <c r="U81" i="4" s="1"/>
  <c r="S81" i="4" a="1"/>
  <c r="S81" i="4" s="1"/>
  <c r="T81" i="4" a="1"/>
  <c r="T81" i="4" s="1"/>
  <c r="AL83" i="14" l="1"/>
  <c r="AL82" i="3"/>
  <c r="AN82" i="14" a="1"/>
  <c r="AN82" i="14" s="1"/>
  <c r="AN82" i="3" s="1"/>
  <c r="AO82" i="14" a="1"/>
  <c r="AO82" i="14" s="1"/>
  <c r="AO82" i="3" s="1"/>
  <c r="AP82" i="14" a="1"/>
  <c r="AP82" i="14" s="1"/>
  <c r="AP82" i="3" s="1"/>
  <c r="AM82" i="14"/>
  <c r="AM82" i="3" s="1"/>
  <c r="Q83" i="4"/>
  <c r="U82" i="4" a="1"/>
  <c r="U82" i="4" s="1"/>
  <c r="S82" i="4" a="1"/>
  <c r="S82" i="4" s="1"/>
  <c r="R82" i="4"/>
  <c r="T82" i="4" a="1"/>
  <c r="T82" i="4" s="1"/>
  <c r="AL83" i="3" l="1"/>
  <c r="AL84" i="14"/>
  <c r="AO83" i="14" a="1"/>
  <c r="AO83" i="14" s="1"/>
  <c r="AO83" i="3" s="1"/>
  <c r="AN83" i="14" a="1"/>
  <c r="AN83" i="14" s="1"/>
  <c r="AN83" i="3" s="1"/>
  <c r="AM83" i="14"/>
  <c r="AM83" i="3" s="1"/>
  <c r="AP83" i="14" a="1"/>
  <c r="AP83" i="14" s="1"/>
  <c r="AP83" i="3" s="1"/>
  <c r="Q84" i="4"/>
  <c r="T83" i="4" a="1"/>
  <c r="T83" i="4" s="1"/>
  <c r="U83" i="4" a="1"/>
  <c r="U83" i="4" s="1"/>
  <c r="S83" i="4" a="1"/>
  <c r="S83" i="4" s="1"/>
  <c r="R83" i="4"/>
  <c r="AL84" i="3" l="1"/>
  <c r="AL85" i="14"/>
  <c r="AO84" i="14" a="1"/>
  <c r="AO84" i="14" s="1"/>
  <c r="AO84" i="3" s="1"/>
  <c r="AN84" i="14" a="1"/>
  <c r="AN84" i="14" s="1"/>
  <c r="AN84" i="3" s="1"/>
  <c r="AP84" i="14" a="1"/>
  <c r="AP84" i="14" s="1"/>
  <c r="AP84" i="3" s="1"/>
  <c r="AM84" i="14"/>
  <c r="AM84" i="3" s="1"/>
  <c r="Q85" i="4"/>
  <c r="U84" i="4" a="1"/>
  <c r="U84" i="4" s="1"/>
  <c r="T84" i="4" a="1"/>
  <c r="T84" i="4" s="1"/>
  <c r="R84" i="4"/>
  <c r="S84" i="4" a="1"/>
  <c r="S84" i="4" s="1"/>
  <c r="AL85" i="3" l="1"/>
  <c r="AL86" i="14"/>
  <c r="AO85" i="14" a="1"/>
  <c r="AO85" i="14" s="1"/>
  <c r="AO85" i="3" s="1"/>
  <c r="AN85" i="14" a="1"/>
  <c r="AN85" i="14" s="1"/>
  <c r="AN85" i="3" s="1"/>
  <c r="AP85" i="14" a="1"/>
  <c r="AP85" i="14" s="1"/>
  <c r="AP85" i="3" s="1"/>
  <c r="AM85" i="14"/>
  <c r="AM85" i="3" s="1"/>
  <c r="Q86" i="4"/>
  <c r="U85" i="4" a="1"/>
  <c r="U85" i="4" s="1"/>
  <c r="R85" i="4"/>
  <c r="T85" i="4" a="1"/>
  <c r="T85" i="4" s="1"/>
  <c r="S85" i="4" a="1"/>
  <c r="S85" i="4" s="1"/>
  <c r="AL86" i="3" l="1"/>
  <c r="AL87" i="14"/>
  <c r="AO86" i="14" a="1"/>
  <c r="AO86" i="14" s="1"/>
  <c r="AO86" i="3" s="1"/>
  <c r="AN86" i="14" a="1"/>
  <c r="AN86" i="14" s="1"/>
  <c r="AN86" i="3" s="1"/>
  <c r="AP86" i="14" a="1"/>
  <c r="AP86" i="14" s="1"/>
  <c r="AP86" i="3" s="1"/>
  <c r="AM86" i="14"/>
  <c r="AM86" i="3" s="1"/>
  <c r="Q87" i="4"/>
  <c r="S86" i="4" a="1"/>
  <c r="S86" i="4" s="1"/>
  <c r="T86" i="4" a="1"/>
  <c r="T86" i="4" s="1"/>
  <c r="R86" i="4"/>
  <c r="U86" i="4" a="1"/>
  <c r="U86" i="4" s="1"/>
  <c r="AL87" i="3" l="1"/>
  <c r="AL88" i="14"/>
  <c r="AN87" i="14" a="1"/>
  <c r="AN87" i="14" s="1"/>
  <c r="AN87" i="3" s="1"/>
  <c r="AO87" i="14" a="1"/>
  <c r="AO87" i="14" s="1"/>
  <c r="AO87" i="3" s="1"/>
  <c r="AP87" i="14" a="1"/>
  <c r="AP87" i="14" s="1"/>
  <c r="AP87" i="3" s="1"/>
  <c r="AM87" i="14"/>
  <c r="AM87" i="3" s="1"/>
  <c r="Q88" i="4"/>
  <c r="R87" i="4"/>
  <c r="U87" i="4" a="1"/>
  <c r="U87" i="4" s="1"/>
  <c r="S87" i="4" a="1"/>
  <c r="S87" i="4" s="1"/>
  <c r="T87" i="4" a="1"/>
  <c r="T87" i="4" s="1"/>
  <c r="AL89" i="14" l="1"/>
  <c r="AL88" i="3"/>
  <c r="AO88" i="14" a="1"/>
  <c r="AO88" i="14" s="1"/>
  <c r="AO88" i="3" s="1"/>
  <c r="AN88" i="14" a="1"/>
  <c r="AN88" i="14" s="1"/>
  <c r="AN88" i="3" s="1"/>
  <c r="AP88" i="14" a="1"/>
  <c r="AP88" i="14" s="1"/>
  <c r="AP88" i="3" s="1"/>
  <c r="AM88" i="14"/>
  <c r="AM88" i="3" s="1"/>
  <c r="Q89" i="4"/>
  <c r="U88" i="4" a="1"/>
  <c r="U88" i="4" s="1"/>
  <c r="R88" i="4"/>
  <c r="S88" i="4" a="1"/>
  <c r="S88" i="4" s="1"/>
  <c r="T88" i="4" a="1"/>
  <c r="T88" i="4" s="1"/>
  <c r="AL89" i="3" l="1"/>
  <c r="AL90" i="14"/>
  <c r="AO89" i="14" a="1"/>
  <c r="AO89" i="14" s="1"/>
  <c r="AO89" i="3" s="1"/>
  <c r="AN89" i="14" a="1"/>
  <c r="AN89" i="14" s="1"/>
  <c r="AN89" i="3" s="1"/>
  <c r="AP89" i="14" a="1"/>
  <c r="AP89" i="14" s="1"/>
  <c r="AP89" i="3" s="1"/>
  <c r="AM89" i="14"/>
  <c r="AM89" i="3" s="1"/>
  <c r="Q90" i="4"/>
  <c r="R89" i="4"/>
  <c r="S89" i="4" a="1"/>
  <c r="S89" i="4" s="1"/>
  <c r="T89" i="4" a="1"/>
  <c r="T89" i="4" s="1"/>
  <c r="U89" i="4" a="1"/>
  <c r="U89" i="4" s="1"/>
  <c r="AL90" i="3" l="1"/>
  <c r="AL91" i="14"/>
  <c r="AO90" i="14" a="1"/>
  <c r="AO90" i="14" s="1"/>
  <c r="AO90" i="3" s="1"/>
  <c r="AN90" i="14" a="1"/>
  <c r="AN90" i="14" s="1"/>
  <c r="AN90" i="3" s="1"/>
  <c r="AM90" i="14"/>
  <c r="AM90" i="3" s="1"/>
  <c r="AP90" i="14" a="1"/>
  <c r="AP90" i="14" s="1"/>
  <c r="AP90" i="3" s="1"/>
  <c r="Q91" i="4"/>
  <c r="S90" i="4" a="1"/>
  <c r="S90" i="4" s="1"/>
  <c r="T90" i="4" a="1"/>
  <c r="T90" i="4" s="1"/>
  <c r="R90" i="4"/>
  <c r="U90" i="4" a="1"/>
  <c r="U90" i="4" s="1"/>
  <c r="AL91" i="3" l="1"/>
  <c r="AL92" i="14"/>
  <c r="AO91" i="14" a="1"/>
  <c r="AO91" i="14" s="1"/>
  <c r="AO91" i="3" s="1"/>
  <c r="AN91" i="14" a="1"/>
  <c r="AN91" i="14" s="1"/>
  <c r="AN91" i="3" s="1"/>
  <c r="AM91" i="14"/>
  <c r="AM91" i="3" s="1"/>
  <c r="AP91" i="14" a="1"/>
  <c r="AP91" i="14" s="1"/>
  <c r="AP91" i="3" s="1"/>
  <c r="Q92" i="4"/>
  <c r="S91" i="4" a="1"/>
  <c r="S91" i="4" s="1"/>
  <c r="R91" i="4"/>
  <c r="T91" i="4" a="1"/>
  <c r="T91" i="4" s="1"/>
  <c r="U91" i="4" a="1"/>
  <c r="U91" i="4" s="1"/>
  <c r="AL92" i="3" l="1"/>
  <c r="AL93" i="14"/>
  <c r="AN92" i="14" a="1"/>
  <c r="AN92" i="14" s="1"/>
  <c r="AN92" i="3" s="1"/>
  <c r="AO92" i="14" a="1"/>
  <c r="AO92" i="14" s="1"/>
  <c r="AO92" i="3" s="1"/>
  <c r="AM92" i="14"/>
  <c r="AM92" i="3" s="1"/>
  <c r="AP92" i="14" a="1"/>
  <c r="AP92" i="14" s="1"/>
  <c r="AP92" i="3" s="1"/>
  <c r="Q93" i="4"/>
  <c r="R92" i="4"/>
  <c r="S92" i="4" a="1"/>
  <c r="S92" i="4" s="1"/>
  <c r="T92" i="4" a="1"/>
  <c r="T92" i="4" s="1"/>
  <c r="U92" i="4" a="1"/>
  <c r="U92" i="4" s="1"/>
  <c r="AL93" i="3" l="1"/>
  <c r="AL94" i="14"/>
  <c r="AN93" i="14" a="1"/>
  <c r="AN93" i="14" s="1"/>
  <c r="AN93" i="3" s="1"/>
  <c r="AO93" i="14" a="1"/>
  <c r="AO93" i="14" s="1"/>
  <c r="AO93" i="3" s="1"/>
  <c r="AM93" i="14"/>
  <c r="AM93" i="3" s="1"/>
  <c r="AP93" i="14" a="1"/>
  <c r="AP93" i="14" s="1"/>
  <c r="AP93" i="3" s="1"/>
  <c r="Q94" i="4"/>
  <c r="T93" i="4" a="1"/>
  <c r="T93" i="4" s="1"/>
  <c r="U93" i="4" a="1"/>
  <c r="U93" i="4" s="1"/>
  <c r="R93" i="4"/>
  <c r="S93" i="4" a="1"/>
  <c r="S93" i="4" s="1"/>
  <c r="AL94" i="3" l="1"/>
  <c r="AL95" i="14"/>
  <c r="AO94" i="14" a="1"/>
  <c r="AO94" i="14" s="1"/>
  <c r="AO94" i="3" s="1"/>
  <c r="AN94" i="14" a="1"/>
  <c r="AN94" i="14" s="1"/>
  <c r="AN94" i="3" s="1"/>
  <c r="AM94" i="14"/>
  <c r="AM94" i="3" s="1"/>
  <c r="AP94" i="14" a="1"/>
  <c r="AP94" i="14" s="1"/>
  <c r="AP94" i="3" s="1"/>
  <c r="Q95" i="4"/>
  <c r="S94" i="4" a="1"/>
  <c r="S94" i="4" s="1"/>
  <c r="U94" i="4" a="1"/>
  <c r="U94" i="4" s="1"/>
  <c r="R94" i="4"/>
  <c r="T94" i="4" a="1"/>
  <c r="T94" i="4" s="1"/>
  <c r="AL95" i="3" l="1"/>
  <c r="AL96" i="14"/>
  <c r="AO95" i="14" a="1"/>
  <c r="AO95" i="14" s="1"/>
  <c r="AO95" i="3" s="1"/>
  <c r="AN95" i="14" a="1"/>
  <c r="AN95" i="14" s="1"/>
  <c r="AN95" i="3" s="1"/>
  <c r="AP95" i="14" a="1"/>
  <c r="AP95" i="14" s="1"/>
  <c r="AP95" i="3" s="1"/>
  <c r="AM95" i="14"/>
  <c r="AM95" i="3" s="1"/>
  <c r="Q96" i="4"/>
  <c r="R95" i="4"/>
  <c r="U95" i="4" a="1"/>
  <c r="U95" i="4" s="1"/>
  <c r="T95" i="4" a="1"/>
  <c r="T95" i="4" s="1"/>
  <c r="S95" i="4" a="1"/>
  <c r="S95" i="4" s="1"/>
  <c r="AL96" i="3" l="1"/>
  <c r="AL97" i="14"/>
  <c r="AN96" i="14" a="1"/>
  <c r="AN96" i="14" s="1"/>
  <c r="AN96" i="3" s="1"/>
  <c r="AO96" i="14" a="1"/>
  <c r="AO96" i="14" s="1"/>
  <c r="AO96" i="3" s="1"/>
  <c r="AP96" i="14" a="1"/>
  <c r="AP96" i="14" s="1"/>
  <c r="AP96" i="3" s="1"/>
  <c r="AM96" i="14"/>
  <c r="AM96" i="3" s="1"/>
  <c r="Q97" i="4"/>
  <c r="S96" i="4" a="1"/>
  <c r="S96" i="4" s="1"/>
  <c r="T96" i="4" a="1"/>
  <c r="T96" i="4" s="1"/>
  <c r="R96" i="4"/>
  <c r="U96" i="4" a="1"/>
  <c r="U96" i="4" s="1"/>
  <c r="AL98" i="14" l="1"/>
  <c r="AL97" i="3"/>
  <c r="AN97" i="14" a="1"/>
  <c r="AN97" i="14" s="1"/>
  <c r="AN97" i="3" s="1"/>
  <c r="AO97" i="14" a="1"/>
  <c r="AO97" i="14" s="1"/>
  <c r="AO97" i="3" s="1"/>
  <c r="AP97" i="14" a="1"/>
  <c r="AP97" i="14" s="1"/>
  <c r="AP97" i="3" s="1"/>
  <c r="AM97" i="14"/>
  <c r="AM97" i="3" s="1"/>
  <c r="Q98" i="4"/>
  <c r="S97" i="4" a="1"/>
  <c r="S97" i="4" s="1"/>
  <c r="T97" i="4" a="1"/>
  <c r="T97" i="4" s="1"/>
  <c r="U97" i="4" a="1"/>
  <c r="U97" i="4" s="1"/>
  <c r="R97" i="4"/>
  <c r="AL98" i="3" l="1"/>
  <c r="AL99" i="14"/>
  <c r="AN98" i="14" a="1"/>
  <c r="AN98" i="14" s="1"/>
  <c r="AN98" i="3" s="1"/>
  <c r="AO98" i="14" a="1"/>
  <c r="AO98" i="14" s="1"/>
  <c r="AO98" i="3" s="1"/>
  <c r="AM98" i="14"/>
  <c r="AM98" i="3" s="1"/>
  <c r="AP98" i="14" a="1"/>
  <c r="AP98" i="14" s="1"/>
  <c r="AP98" i="3" s="1"/>
  <c r="Q99" i="4"/>
  <c r="T98" i="4" a="1"/>
  <c r="T98" i="4" s="1"/>
  <c r="U98" i="4" a="1"/>
  <c r="U98" i="4" s="1"/>
  <c r="R98" i="4"/>
  <c r="S98" i="4" a="1"/>
  <c r="S98" i="4" s="1"/>
  <c r="AL99" i="3" l="1"/>
  <c r="AL100" i="14"/>
  <c r="AN99" i="14" a="1"/>
  <c r="AN99" i="14" s="1"/>
  <c r="AN99" i="3" s="1"/>
  <c r="AO99" i="14" a="1"/>
  <c r="AO99" i="14" s="1"/>
  <c r="AO99" i="3" s="1"/>
  <c r="AM99" i="14"/>
  <c r="AM99" i="3" s="1"/>
  <c r="AP99" i="14" a="1"/>
  <c r="AP99" i="14" s="1"/>
  <c r="AP99" i="3" s="1"/>
  <c r="Q100" i="4"/>
  <c r="T99" i="4" a="1"/>
  <c r="T99" i="4" s="1"/>
  <c r="U99" i="4" a="1"/>
  <c r="U99" i="4" s="1"/>
  <c r="S99" i="4" a="1"/>
  <c r="S99" i="4" s="1"/>
  <c r="R99" i="4"/>
  <c r="AL100" i="3" l="1"/>
  <c r="AL101" i="14"/>
  <c r="AO100" i="14" a="1"/>
  <c r="AO100" i="14" s="1"/>
  <c r="AO100" i="3" s="1"/>
  <c r="AN100" i="14" a="1"/>
  <c r="AN100" i="14" s="1"/>
  <c r="AN100" i="3" s="1"/>
  <c r="AP100" i="14" a="1"/>
  <c r="AP100" i="14" s="1"/>
  <c r="AP100" i="3" s="1"/>
  <c r="AM100" i="14"/>
  <c r="AM100" i="3" s="1"/>
  <c r="Q101" i="4"/>
  <c r="R100" i="4"/>
  <c r="U100" i="4" a="1"/>
  <c r="U100" i="4" s="1"/>
  <c r="S100" i="4" a="1"/>
  <c r="S100" i="4" s="1"/>
  <c r="T100" i="4" a="1"/>
  <c r="T100" i="4" s="1"/>
  <c r="AL101" i="3" l="1"/>
  <c r="AL102" i="14"/>
  <c r="AO101" i="14" a="1"/>
  <c r="AO101" i="14" s="1"/>
  <c r="AO101" i="3" s="1"/>
  <c r="AN101" i="14" a="1"/>
  <c r="AN101" i="14" s="1"/>
  <c r="AN101" i="3" s="1"/>
  <c r="AP101" i="14" a="1"/>
  <c r="AP101" i="14" s="1"/>
  <c r="AP101" i="3" s="1"/>
  <c r="AM101" i="14"/>
  <c r="AM101" i="3" s="1"/>
  <c r="Q102" i="4"/>
  <c r="R101" i="4"/>
  <c r="S101" i="4" a="1"/>
  <c r="S101" i="4" s="1"/>
  <c r="T101" i="4" a="1"/>
  <c r="T101" i="4" s="1"/>
  <c r="U101" i="4" a="1"/>
  <c r="U101" i="4" s="1"/>
  <c r="AL102" i="3" l="1"/>
  <c r="AL103" i="14"/>
  <c r="AO102" i="14" a="1"/>
  <c r="AO102" i="14" s="1"/>
  <c r="AO102" i="3" s="1"/>
  <c r="AN102" i="14" a="1"/>
  <c r="AN102" i="14" s="1"/>
  <c r="AN102" i="3" s="1"/>
  <c r="AP102" i="14" a="1"/>
  <c r="AP102" i="14" s="1"/>
  <c r="AP102" i="3" s="1"/>
  <c r="AM102" i="14"/>
  <c r="AM102" i="3" s="1"/>
  <c r="Q103" i="4"/>
  <c r="R102" i="4"/>
  <c r="T102" i="4" a="1"/>
  <c r="T102" i="4" s="1"/>
  <c r="U102" i="4" a="1"/>
  <c r="U102" i="4" s="1"/>
  <c r="S102" i="4" a="1"/>
  <c r="S102" i="4" s="1"/>
  <c r="AL103" i="3" l="1"/>
  <c r="AL104" i="14"/>
  <c r="AO103" i="14" a="1"/>
  <c r="AO103" i="14" s="1"/>
  <c r="AO103" i="3" s="1"/>
  <c r="AN103" i="14" a="1"/>
  <c r="AN103" i="14" s="1"/>
  <c r="AN103" i="3" s="1"/>
  <c r="AM103" i="14"/>
  <c r="AM103" i="3" s="1"/>
  <c r="AP103" i="14" a="1"/>
  <c r="AP103" i="14" s="1"/>
  <c r="AP103" i="3" s="1"/>
  <c r="Q104" i="4"/>
  <c r="U103" i="4" a="1"/>
  <c r="U103" i="4" s="1"/>
  <c r="T103" i="4" a="1"/>
  <c r="T103" i="4" s="1"/>
  <c r="S103" i="4" a="1"/>
  <c r="S103" i="4" s="1"/>
  <c r="R103" i="4"/>
  <c r="AL104" i="3" l="1"/>
  <c r="AL105" i="14"/>
  <c r="AO104" i="14" a="1"/>
  <c r="AO104" i="14" s="1"/>
  <c r="AO104" i="3" s="1"/>
  <c r="AN104" i="14" a="1"/>
  <c r="AN104" i="14" s="1"/>
  <c r="AN104" i="3" s="1"/>
  <c r="AM104" i="14"/>
  <c r="AM104" i="3" s="1"/>
  <c r="AP104" i="14" a="1"/>
  <c r="AP104" i="14" s="1"/>
  <c r="AP104" i="3" s="1"/>
  <c r="Q105" i="4"/>
  <c r="U104" i="4" a="1"/>
  <c r="U104" i="4" s="1"/>
  <c r="R104" i="4"/>
  <c r="S104" i="4" a="1"/>
  <c r="S104" i="4" s="1"/>
  <c r="T104" i="4" a="1"/>
  <c r="T104" i="4" s="1"/>
  <c r="AL106" i="14" l="1"/>
  <c r="AL105" i="3"/>
  <c r="AO105" i="14" a="1"/>
  <c r="AO105" i="14" s="1"/>
  <c r="AO105" i="3" s="1"/>
  <c r="AN105" i="14" a="1"/>
  <c r="AN105" i="14" s="1"/>
  <c r="AN105" i="3" s="1"/>
  <c r="AP105" i="14" a="1"/>
  <c r="AP105" i="14" s="1"/>
  <c r="AP105" i="3" s="1"/>
  <c r="AM105" i="14"/>
  <c r="AM105" i="3" s="1"/>
  <c r="Q106" i="4"/>
  <c r="T105" i="4" a="1"/>
  <c r="T105" i="4" s="1"/>
  <c r="U105" i="4" a="1"/>
  <c r="U105" i="4" s="1"/>
  <c r="S105" i="4" a="1"/>
  <c r="S105" i="4" s="1"/>
  <c r="R105" i="4"/>
  <c r="AL106" i="3" l="1"/>
  <c r="AL107" i="14"/>
  <c r="AN106" i="14" a="1"/>
  <c r="AN106" i="14" s="1"/>
  <c r="AN106" i="3" s="1"/>
  <c r="AO106" i="14" a="1"/>
  <c r="AO106" i="14" s="1"/>
  <c r="AO106" i="3" s="1"/>
  <c r="AP106" i="14" a="1"/>
  <c r="AP106" i="14" s="1"/>
  <c r="AP106" i="3" s="1"/>
  <c r="AM106" i="14"/>
  <c r="AM106" i="3" s="1"/>
  <c r="Q107" i="4"/>
  <c r="T106" i="4" a="1"/>
  <c r="T106" i="4" s="1"/>
  <c r="S106" i="4" a="1"/>
  <c r="S106" i="4" s="1"/>
  <c r="R106" i="4"/>
  <c r="U106" i="4" a="1"/>
  <c r="U106" i="4" s="1"/>
  <c r="AL107" i="3" l="1"/>
  <c r="AL108" i="14"/>
  <c r="AN107" i="14" a="1"/>
  <c r="AN107" i="14" s="1"/>
  <c r="AN107" i="3" s="1"/>
  <c r="AO107" i="14" a="1"/>
  <c r="AO107" i="14" s="1"/>
  <c r="AO107" i="3" s="1"/>
  <c r="AM107" i="14"/>
  <c r="AM107" i="3" s="1"/>
  <c r="AP107" i="14" a="1"/>
  <c r="AP107" i="14" s="1"/>
  <c r="AP107" i="3" s="1"/>
  <c r="Q108" i="4"/>
  <c r="R107" i="4"/>
  <c r="T107" i="4" a="1"/>
  <c r="T107" i="4" s="1"/>
  <c r="U107" i="4" a="1"/>
  <c r="U107" i="4" s="1"/>
  <c r="S107" i="4" a="1"/>
  <c r="S107" i="4" s="1"/>
  <c r="AL108" i="3" l="1"/>
  <c r="AL109" i="14"/>
  <c r="AO108" i="14" a="1"/>
  <c r="AO108" i="14" s="1"/>
  <c r="AO108" i="3" s="1"/>
  <c r="AN108" i="14" a="1"/>
  <c r="AN108" i="14" s="1"/>
  <c r="AN108" i="3" s="1"/>
  <c r="AM108" i="14"/>
  <c r="AM108" i="3" s="1"/>
  <c r="AP108" i="14" a="1"/>
  <c r="AP108" i="14" s="1"/>
  <c r="AP108" i="3" s="1"/>
  <c r="Q109" i="4"/>
  <c r="S108" i="4" a="1"/>
  <c r="S108" i="4" s="1"/>
  <c r="T108" i="4" a="1"/>
  <c r="T108" i="4" s="1"/>
  <c r="R108" i="4"/>
  <c r="U108" i="4" a="1"/>
  <c r="U108" i="4" s="1"/>
  <c r="AL109" i="3" l="1"/>
  <c r="AL110" i="14"/>
  <c r="AO109" i="14" a="1"/>
  <c r="AO109" i="14" s="1"/>
  <c r="AO109" i="3" s="1"/>
  <c r="AN109" i="14" a="1"/>
  <c r="AN109" i="14" s="1"/>
  <c r="AN109" i="3" s="1"/>
  <c r="AM109" i="14"/>
  <c r="AM109" i="3" s="1"/>
  <c r="AP109" i="14" a="1"/>
  <c r="AP109" i="14" s="1"/>
  <c r="AP109" i="3" s="1"/>
  <c r="Q110" i="4"/>
  <c r="S109" i="4" a="1"/>
  <c r="S109" i="4" s="1"/>
  <c r="U109" i="4" a="1"/>
  <c r="U109" i="4" s="1"/>
  <c r="R109" i="4"/>
  <c r="T109" i="4" a="1"/>
  <c r="T109" i="4" s="1"/>
  <c r="AL110" i="3" l="1"/>
  <c r="AL111" i="14"/>
  <c r="AN110" i="14" a="1"/>
  <c r="AN110" i="14" s="1"/>
  <c r="AN110" i="3" s="1"/>
  <c r="AO110" i="14" a="1"/>
  <c r="AO110" i="14" s="1"/>
  <c r="AO110" i="3" s="1"/>
  <c r="AP110" i="14" a="1"/>
  <c r="AP110" i="14" s="1"/>
  <c r="AP110" i="3" s="1"/>
  <c r="AM110" i="14"/>
  <c r="AM110" i="3" s="1"/>
  <c r="Q111" i="4"/>
  <c r="T110" i="4" a="1"/>
  <c r="T110" i="4" s="1"/>
  <c r="S110" i="4" a="1"/>
  <c r="S110" i="4" s="1"/>
  <c r="R110" i="4"/>
  <c r="U110" i="4" a="1"/>
  <c r="U110" i="4" s="1"/>
  <c r="AL111" i="3" l="1"/>
  <c r="AL112" i="14"/>
  <c r="AO111" i="14" a="1"/>
  <c r="AO111" i="14" s="1"/>
  <c r="AO111" i="3" s="1"/>
  <c r="AN111" i="14" a="1"/>
  <c r="AN111" i="14" s="1"/>
  <c r="AN111" i="3" s="1"/>
  <c r="AP111" i="14" a="1"/>
  <c r="AP111" i="14" s="1"/>
  <c r="AP111" i="3" s="1"/>
  <c r="AM111" i="14"/>
  <c r="AM111" i="3" s="1"/>
  <c r="Q112" i="4"/>
  <c r="S111" i="4" a="1"/>
  <c r="S111" i="4" s="1"/>
  <c r="R111" i="4"/>
  <c r="U111" i="4" a="1"/>
  <c r="U111" i="4" s="1"/>
  <c r="T111" i="4" a="1"/>
  <c r="T111" i="4" s="1"/>
  <c r="AL112" i="3" l="1"/>
  <c r="AL113" i="14"/>
  <c r="AN112" i="14" a="1"/>
  <c r="AN112" i="14" s="1"/>
  <c r="AN112" i="3" s="1"/>
  <c r="AO112" i="14" a="1"/>
  <c r="AO112" i="14" s="1"/>
  <c r="AO112" i="3" s="1"/>
  <c r="AP112" i="14" a="1"/>
  <c r="AP112" i="14" s="1"/>
  <c r="AP112" i="3" s="1"/>
  <c r="AM112" i="14"/>
  <c r="AM112" i="3" s="1"/>
  <c r="Q113" i="4"/>
  <c r="S112" i="4" a="1"/>
  <c r="S112" i="4" s="1"/>
  <c r="R112" i="4"/>
  <c r="U112" i="4" a="1"/>
  <c r="U112" i="4" s="1"/>
  <c r="T112" i="4" a="1"/>
  <c r="T112" i="4" s="1"/>
  <c r="AL113" i="3" l="1"/>
  <c r="AL114" i="14"/>
  <c r="AN113" i="14" a="1"/>
  <c r="AN113" i="14" s="1"/>
  <c r="AN113" i="3" s="1"/>
  <c r="AO113" i="14" a="1"/>
  <c r="AO113" i="14" s="1"/>
  <c r="AO113" i="3" s="1"/>
  <c r="AM113" i="14"/>
  <c r="AM113" i="3" s="1"/>
  <c r="AP113" i="14" a="1"/>
  <c r="AP113" i="14" s="1"/>
  <c r="AP113" i="3" s="1"/>
  <c r="Q114" i="4"/>
  <c r="U113" i="4" a="1"/>
  <c r="U113" i="4" s="1"/>
  <c r="T113" i="4" a="1"/>
  <c r="T113" i="4" s="1"/>
  <c r="S113" i="4" a="1"/>
  <c r="S113" i="4" s="1"/>
  <c r="R113" i="4"/>
  <c r="AL114" i="3" l="1"/>
  <c r="AL115" i="14"/>
  <c r="AN114" i="14" a="1"/>
  <c r="AN114" i="14" s="1"/>
  <c r="AN114" i="3" s="1"/>
  <c r="AO114" i="14" a="1"/>
  <c r="AO114" i="14" s="1"/>
  <c r="AO114" i="3" s="1"/>
  <c r="AM114" i="14"/>
  <c r="AM114" i="3" s="1"/>
  <c r="AP114" i="14" a="1"/>
  <c r="AP114" i="14" s="1"/>
  <c r="AP114" i="3" s="1"/>
  <c r="Q115" i="4"/>
  <c r="S114" i="4" a="1"/>
  <c r="S114" i="4" s="1"/>
  <c r="U114" i="4" a="1"/>
  <c r="U114" i="4" s="1"/>
  <c r="R114" i="4"/>
  <c r="T114" i="4" a="1"/>
  <c r="T114" i="4" s="1"/>
  <c r="AL115" i="3" l="1"/>
  <c r="AL116" i="14"/>
  <c r="AO115" i="14" a="1"/>
  <c r="AO115" i="14" s="1"/>
  <c r="AO115" i="3" s="1"/>
  <c r="AN115" i="14" a="1"/>
  <c r="AN115" i="14" s="1"/>
  <c r="AN115" i="3" s="1"/>
  <c r="AP115" i="14" a="1"/>
  <c r="AP115" i="14" s="1"/>
  <c r="AP115" i="3" s="1"/>
  <c r="AM115" i="14"/>
  <c r="AM115" i="3" s="1"/>
  <c r="Q116" i="4"/>
  <c r="R115" i="4"/>
  <c r="U115" i="4" a="1"/>
  <c r="U115" i="4" s="1"/>
  <c r="S115" i="4" a="1"/>
  <c r="S115" i="4" s="1"/>
  <c r="T115" i="4" a="1"/>
  <c r="T115" i="4" s="1"/>
  <c r="AL116" i="3" l="1"/>
  <c r="AL117" i="14"/>
  <c r="AN116" i="14" a="1"/>
  <c r="AN116" i="14" s="1"/>
  <c r="AN116" i="3" s="1"/>
  <c r="AO116" i="14" a="1"/>
  <c r="AO116" i="14" s="1"/>
  <c r="AO116" i="3" s="1"/>
  <c r="AM116" i="14"/>
  <c r="AM116" i="3" s="1"/>
  <c r="AP116" i="14" a="1"/>
  <c r="AP116" i="14" s="1"/>
  <c r="AP116" i="3" s="1"/>
  <c r="Q117" i="4"/>
  <c r="U116" i="4" a="1"/>
  <c r="U116" i="4" s="1"/>
  <c r="R116" i="4"/>
  <c r="S116" i="4" a="1"/>
  <c r="S116" i="4" s="1"/>
  <c r="T116" i="4" a="1"/>
  <c r="T116" i="4" s="1"/>
  <c r="AL117" i="3" l="1"/>
  <c r="AL118" i="14"/>
  <c r="AN117" i="14" a="1"/>
  <c r="AN117" i="14" s="1"/>
  <c r="AN117" i="3" s="1"/>
  <c r="AO117" i="14" a="1"/>
  <c r="AO117" i="14" s="1"/>
  <c r="AO117" i="3" s="1"/>
  <c r="AP117" i="14" a="1"/>
  <c r="AP117" i="14" s="1"/>
  <c r="AP117" i="3" s="1"/>
  <c r="AM117" i="14"/>
  <c r="AM117" i="3" s="1"/>
  <c r="Q118" i="4"/>
  <c r="R117" i="4"/>
  <c r="U117" i="4" a="1"/>
  <c r="U117" i="4" s="1"/>
  <c r="T117" i="4" a="1"/>
  <c r="T117" i="4" s="1"/>
  <c r="S117" i="4" a="1"/>
  <c r="S117" i="4" s="1"/>
  <c r="AL118" i="3" l="1"/>
  <c r="AL119" i="14"/>
  <c r="AO118" i="14" a="1"/>
  <c r="AO118" i="14" s="1"/>
  <c r="AO118" i="3" s="1"/>
  <c r="AN118" i="14" a="1"/>
  <c r="AN118" i="14" s="1"/>
  <c r="AN118" i="3" s="1"/>
  <c r="AM118" i="14"/>
  <c r="AM118" i="3" s="1"/>
  <c r="AP118" i="14" a="1"/>
  <c r="AP118" i="14" s="1"/>
  <c r="AP118" i="3" s="1"/>
  <c r="Q119" i="4"/>
  <c r="U118" i="4" a="1"/>
  <c r="U118" i="4" s="1"/>
  <c r="S118" i="4" a="1"/>
  <c r="S118" i="4" s="1"/>
  <c r="T118" i="4" a="1"/>
  <c r="T118" i="4" s="1"/>
  <c r="R118" i="4"/>
  <c r="AL119" i="3" l="1"/>
  <c r="AL120" i="14"/>
  <c r="AN119" i="14" a="1"/>
  <c r="AN119" i="14" s="1"/>
  <c r="AN119" i="3" s="1"/>
  <c r="AO119" i="14" a="1"/>
  <c r="AO119" i="14" s="1"/>
  <c r="AO119" i="3" s="1"/>
  <c r="AP119" i="14" a="1"/>
  <c r="AP119" i="14" s="1"/>
  <c r="AP119" i="3" s="1"/>
  <c r="AM119" i="14"/>
  <c r="AM119" i="3" s="1"/>
  <c r="Q120" i="4"/>
  <c r="S119" i="4" a="1"/>
  <c r="S119" i="4" s="1"/>
  <c r="R119" i="4"/>
  <c r="T119" i="4" a="1"/>
  <c r="T119" i="4" s="1"/>
  <c r="U119" i="4" a="1"/>
  <c r="U119" i="4" s="1"/>
  <c r="AL120" i="3" l="1"/>
  <c r="AL121" i="14"/>
  <c r="AN120" i="14" a="1"/>
  <c r="AN120" i="14" s="1"/>
  <c r="AN120" i="3" s="1"/>
  <c r="AO120" i="14" a="1"/>
  <c r="AO120" i="14" s="1"/>
  <c r="AO120" i="3" s="1"/>
  <c r="AM120" i="14"/>
  <c r="AM120" i="3" s="1"/>
  <c r="AP120" i="14" a="1"/>
  <c r="AP120" i="14" s="1"/>
  <c r="AP120" i="3" s="1"/>
  <c r="Q121" i="4"/>
  <c r="R120" i="4"/>
  <c r="T120" i="4" a="1"/>
  <c r="T120" i="4" s="1"/>
  <c r="U120" i="4" a="1"/>
  <c r="U120" i="4" s="1"/>
  <c r="S120" i="4" a="1"/>
  <c r="S120" i="4" s="1"/>
  <c r="AL121" i="3" l="1"/>
  <c r="AL122" i="14"/>
  <c r="AN121" i="14" a="1"/>
  <c r="AN121" i="14" s="1"/>
  <c r="AN121" i="3" s="1"/>
  <c r="AO121" i="14" a="1"/>
  <c r="AO121" i="14" s="1"/>
  <c r="AO121" i="3" s="1"/>
  <c r="AP121" i="14" a="1"/>
  <c r="AP121" i="14" s="1"/>
  <c r="AP121" i="3" s="1"/>
  <c r="AM121" i="14"/>
  <c r="AM121" i="3" s="1"/>
  <c r="Q122" i="4"/>
  <c r="R121" i="4"/>
  <c r="T121" i="4" a="1"/>
  <c r="T121" i="4" s="1"/>
  <c r="U121" i="4" a="1"/>
  <c r="U121" i="4" s="1"/>
  <c r="S121" i="4" a="1"/>
  <c r="S121" i="4" s="1"/>
  <c r="AL122" i="3" l="1"/>
  <c r="AL123" i="14"/>
  <c r="AO122" i="14" a="1"/>
  <c r="AO122" i="14" s="1"/>
  <c r="AO122" i="3" s="1"/>
  <c r="AN122" i="14" a="1"/>
  <c r="AN122" i="14" s="1"/>
  <c r="AN122" i="3" s="1"/>
  <c r="AP122" i="14" a="1"/>
  <c r="AP122" i="14" s="1"/>
  <c r="AP122" i="3" s="1"/>
  <c r="AM122" i="14"/>
  <c r="AM122" i="3" s="1"/>
  <c r="Q123" i="4"/>
  <c r="U122" i="4" a="1"/>
  <c r="U122" i="4" s="1"/>
  <c r="R122" i="4"/>
  <c r="T122" i="4" a="1"/>
  <c r="T122" i="4" s="1"/>
  <c r="S122" i="4" a="1"/>
  <c r="S122" i="4" s="1"/>
  <c r="AL123" i="3" l="1"/>
  <c r="AL124" i="14"/>
  <c r="AN123" i="14" a="1"/>
  <c r="AN123" i="14" s="1"/>
  <c r="AN123" i="3" s="1"/>
  <c r="AO123" i="14" a="1"/>
  <c r="AO123" i="14" s="1"/>
  <c r="AO123" i="3" s="1"/>
  <c r="AM123" i="14"/>
  <c r="AM123" i="3" s="1"/>
  <c r="AP123" i="14" a="1"/>
  <c r="AP123" i="14" s="1"/>
  <c r="AP123" i="3" s="1"/>
  <c r="Q124" i="4"/>
  <c r="R123" i="4"/>
  <c r="U123" i="4" a="1"/>
  <c r="U123" i="4" s="1"/>
  <c r="T123" i="4" a="1"/>
  <c r="T123" i="4" s="1"/>
  <c r="S123" i="4" a="1"/>
  <c r="S123" i="4" s="1"/>
  <c r="AL124" i="3" l="1"/>
  <c r="AL125" i="14"/>
  <c r="AO124" i="14" a="1"/>
  <c r="AO124" i="14" s="1"/>
  <c r="AO124" i="3" s="1"/>
  <c r="AN124" i="14" a="1"/>
  <c r="AN124" i="14" s="1"/>
  <c r="AN124" i="3" s="1"/>
  <c r="AP124" i="14" a="1"/>
  <c r="AP124" i="14" s="1"/>
  <c r="AP124" i="3" s="1"/>
  <c r="AM124" i="14"/>
  <c r="AM124" i="3" s="1"/>
  <c r="Q125" i="4"/>
  <c r="T124" i="4" a="1"/>
  <c r="T124" i="4" s="1"/>
  <c r="S124" i="4" a="1"/>
  <c r="S124" i="4" s="1"/>
  <c r="R124" i="4"/>
  <c r="U124" i="4" a="1"/>
  <c r="U124" i="4" s="1"/>
  <c r="AL125" i="3" l="1"/>
  <c r="AL126" i="14"/>
  <c r="AN125" i="14" a="1"/>
  <c r="AN125" i="14" s="1"/>
  <c r="AN125" i="3" s="1"/>
  <c r="AO125" i="14" a="1"/>
  <c r="AO125" i="14" s="1"/>
  <c r="AO125" i="3" s="1"/>
  <c r="AM125" i="14"/>
  <c r="AM125" i="3" s="1"/>
  <c r="AP125" i="14" a="1"/>
  <c r="AP125" i="14" s="1"/>
  <c r="AP125" i="3" s="1"/>
  <c r="Q126" i="4"/>
  <c r="T125" i="4" a="1"/>
  <c r="T125" i="4" s="1"/>
  <c r="U125" i="4" a="1"/>
  <c r="U125" i="4" s="1"/>
  <c r="S125" i="4" a="1"/>
  <c r="S125" i="4" s="1"/>
  <c r="R125" i="4"/>
  <c r="AL126" i="3" l="1"/>
  <c r="AL127" i="14"/>
  <c r="AN126" i="14" a="1"/>
  <c r="AN126" i="14" s="1"/>
  <c r="AN126" i="3" s="1"/>
  <c r="AO126" i="14" a="1"/>
  <c r="AO126" i="14" s="1"/>
  <c r="AO126" i="3" s="1"/>
  <c r="AM126" i="14"/>
  <c r="AM126" i="3" s="1"/>
  <c r="AP126" i="14" a="1"/>
  <c r="AP126" i="14" s="1"/>
  <c r="AP126" i="3" s="1"/>
  <c r="Q127" i="4"/>
  <c r="T126" i="4" a="1"/>
  <c r="T126" i="4" s="1"/>
  <c r="S126" i="4" a="1"/>
  <c r="S126" i="4" s="1"/>
  <c r="U126" i="4" a="1"/>
  <c r="U126" i="4" s="1"/>
  <c r="R126" i="4"/>
  <c r="AL127" i="3" l="1"/>
  <c r="AL128" i="14"/>
  <c r="AO127" i="14" a="1"/>
  <c r="AO127" i="14" s="1"/>
  <c r="AO127" i="3" s="1"/>
  <c r="AN127" i="14" a="1"/>
  <c r="AN127" i="14" s="1"/>
  <c r="AN127" i="3" s="1"/>
  <c r="AM127" i="14"/>
  <c r="AM127" i="3" s="1"/>
  <c r="AP127" i="14" a="1"/>
  <c r="AP127" i="14" s="1"/>
  <c r="AP127" i="3" s="1"/>
  <c r="Q128" i="4"/>
  <c r="T127" i="4" a="1"/>
  <c r="T127" i="4" s="1"/>
  <c r="R127" i="4"/>
  <c r="U127" i="4" a="1"/>
  <c r="U127" i="4" s="1"/>
  <c r="S127" i="4" a="1"/>
  <c r="S127" i="4" s="1"/>
  <c r="AL128" i="3" l="1"/>
  <c r="AL129" i="14"/>
  <c r="AO128" i="14" a="1"/>
  <c r="AO128" i="14" s="1"/>
  <c r="AO128" i="3" s="1"/>
  <c r="AN128" i="14" a="1"/>
  <c r="AN128" i="14" s="1"/>
  <c r="AN128" i="3" s="1"/>
  <c r="AP128" i="14" a="1"/>
  <c r="AP128" i="14" s="1"/>
  <c r="AP128" i="3" s="1"/>
  <c r="AM128" i="14"/>
  <c r="AM128" i="3" s="1"/>
  <c r="Q129" i="4"/>
  <c r="T128" i="4" a="1"/>
  <c r="T128" i="4" s="1"/>
  <c r="S128" i="4" a="1"/>
  <c r="S128" i="4" s="1"/>
  <c r="R128" i="4"/>
  <c r="U128" i="4" a="1"/>
  <c r="U128" i="4" s="1"/>
  <c r="AL129" i="3" l="1"/>
  <c r="AL130" i="14"/>
  <c r="AO129" i="14" a="1"/>
  <c r="AO129" i="14" s="1"/>
  <c r="AO129" i="3" s="1"/>
  <c r="AN129" i="14" a="1"/>
  <c r="AN129" i="14" s="1"/>
  <c r="AN129" i="3" s="1"/>
  <c r="AP129" i="14" a="1"/>
  <c r="AP129" i="14" s="1"/>
  <c r="AP129" i="3" s="1"/>
  <c r="AM129" i="14"/>
  <c r="AM129" i="3" s="1"/>
  <c r="Q130" i="4"/>
  <c r="S129" i="4" a="1"/>
  <c r="S129" i="4" s="1"/>
  <c r="R129" i="4"/>
  <c r="U129" i="4" a="1"/>
  <c r="U129" i="4" s="1"/>
  <c r="T129" i="4" a="1"/>
  <c r="T129" i="4" s="1"/>
  <c r="AL130" i="3" l="1"/>
  <c r="AL131" i="14"/>
  <c r="AO130" i="14" a="1"/>
  <c r="AO130" i="14" s="1"/>
  <c r="AO130" i="3" s="1"/>
  <c r="AN130" i="14" a="1"/>
  <c r="AN130" i="14" s="1"/>
  <c r="AN130" i="3" s="1"/>
  <c r="AP130" i="14" a="1"/>
  <c r="AP130" i="14" s="1"/>
  <c r="AP130" i="3" s="1"/>
  <c r="AM130" i="14"/>
  <c r="AM130" i="3" s="1"/>
  <c r="Q131" i="4"/>
  <c r="T130" i="4" a="1"/>
  <c r="T130" i="4" s="1"/>
  <c r="S130" i="4" a="1"/>
  <c r="S130" i="4" s="1"/>
  <c r="R130" i="4"/>
  <c r="U130" i="4" a="1"/>
  <c r="U130" i="4" s="1"/>
  <c r="AL131" i="3" l="1"/>
  <c r="AL132" i="14"/>
  <c r="AN131" i="14" a="1"/>
  <c r="AN131" i="14" s="1"/>
  <c r="AN131" i="3" s="1"/>
  <c r="AO131" i="14" a="1"/>
  <c r="AO131" i="14" s="1"/>
  <c r="AO131" i="3" s="1"/>
  <c r="AP131" i="14" a="1"/>
  <c r="AP131" i="14" s="1"/>
  <c r="AP131" i="3" s="1"/>
  <c r="AM131" i="14"/>
  <c r="AM131" i="3" s="1"/>
  <c r="Q132" i="4"/>
  <c r="S131" i="4" a="1"/>
  <c r="S131" i="4" s="1"/>
  <c r="U131" i="4" a="1"/>
  <c r="U131" i="4" s="1"/>
  <c r="R131" i="4"/>
  <c r="T131" i="4" a="1"/>
  <c r="T131" i="4" s="1"/>
  <c r="AL132" i="3" l="1"/>
  <c r="AL133" i="14"/>
  <c r="AN132" i="14" a="1"/>
  <c r="AN132" i="14" s="1"/>
  <c r="AN132" i="3" s="1"/>
  <c r="AO132" i="14" a="1"/>
  <c r="AO132" i="14" s="1"/>
  <c r="AO132" i="3" s="1"/>
  <c r="AP132" i="14" a="1"/>
  <c r="AP132" i="14" s="1"/>
  <c r="AP132" i="3" s="1"/>
  <c r="AM132" i="14"/>
  <c r="AM132" i="3" s="1"/>
  <c r="Q133" i="4"/>
  <c r="U132" i="4" a="1"/>
  <c r="U132" i="4" s="1"/>
  <c r="R132" i="4"/>
  <c r="T132" i="4" a="1"/>
  <c r="T132" i="4" s="1"/>
  <c r="S132" i="4" a="1"/>
  <c r="S132" i="4" s="1"/>
  <c r="AL133" i="3" l="1"/>
  <c r="AL134" i="14"/>
  <c r="AO133" i="14" a="1"/>
  <c r="AO133" i="14" s="1"/>
  <c r="AO133" i="3" s="1"/>
  <c r="AN133" i="14" a="1"/>
  <c r="AN133" i="14" s="1"/>
  <c r="AN133" i="3" s="1"/>
  <c r="AP133" i="14" a="1"/>
  <c r="AP133" i="14" s="1"/>
  <c r="AP133" i="3" s="1"/>
  <c r="AM133" i="14"/>
  <c r="AM133" i="3" s="1"/>
  <c r="Q134" i="4"/>
  <c r="U133" i="4" a="1"/>
  <c r="U133" i="4" s="1"/>
  <c r="T133" i="4" a="1"/>
  <c r="T133" i="4" s="1"/>
  <c r="R133" i="4"/>
  <c r="S133" i="4" a="1"/>
  <c r="S133" i="4" s="1"/>
  <c r="AL134" i="3" l="1"/>
  <c r="AL135" i="14"/>
  <c r="AO134" i="14" a="1"/>
  <c r="AO134" i="14" s="1"/>
  <c r="AO134" i="3" s="1"/>
  <c r="AN134" i="14" a="1"/>
  <c r="AN134" i="14" s="1"/>
  <c r="AN134" i="3" s="1"/>
  <c r="AM134" i="14"/>
  <c r="AM134" i="3" s="1"/>
  <c r="AP134" i="14" a="1"/>
  <c r="AP134" i="14" s="1"/>
  <c r="AP134" i="3" s="1"/>
  <c r="Q135" i="4"/>
  <c r="S134" i="4" a="1"/>
  <c r="S134" i="4" s="1"/>
  <c r="U134" i="4" a="1"/>
  <c r="U134" i="4" s="1"/>
  <c r="T134" i="4" a="1"/>
  <c r="T134" i="4" s="1"/>
  <c r="R134" i="4"/>
  <c r="AL135" i="3" l="1"/>
  <c r="AL136" i="14"/>
  <c r="AN135" i="14" a="1"/>
  <c r="AN135" i="14" s="1"/>
  <c r="AN135" i="3" s="1"/>
  <c r="AO135" i="14" a="1"/>
  <c r="AO135" i="14" s="1"/>
  <c r="AO135" i="3" s="1"/>
  <c r="AM135" i="14"/>
  <c r="AM135" i="3" s="1"/>
  <c r="AP135" i="14" a="1"/>
  <c r="AP135" i="14" s="1"/>
  <c r="AP135" i="3" s="1"/>
  <c r="Q136" i="4"/>
  <c r="R135" i="4"/>
  <c r="T135" i="4" a="1"/>
  <c r="T135" i="4" s="1"/>
  <c r="U135" i="4" a="1"/>
  <c r="U135" i="4" s="1"/>
  <c r="S135" i="4" a="1"/>
  <c r="S135" i="4" s="1"/>
  <c r="AL136" i="3" l="1"/>
  <c r="AL137" i="14"/>
  <c r="AN136" i="14" a="1"/>
  <c r="AN136" i="14" s="1"/>
  <c r="AN136" i="3" s="1"/>
  <c r="AO136" i="14" a="1"/>
  <c r="AO136" i="14" s="1"/>
  <c r="AO136" i="3" s="1"/>
  <c r="AM136" i="14"/>
  <c r="AM136" i="3" s="1"/>
  <c r="AP136" i="14" a="1"/>
  <c r="AP136" i="14" s="1"/>
  <c r="AP136" i="3" s="1"/>
  <c r="Q137" i="4"/>
  <c r="T136" i="4" a="1"/>
  <c r="T136" i="4" s="1"/>
  <c r="U136" i="4" a="1"/>
  <c r="U136" i="4" s="1"/>
  <c r="R136" i="4"/>
  <c r="S136" i="4" a="1"/>
  <c r="S136" i="4" s="1"/>
  <c r="AL137" i="3" l="1"/>
  <c r="AL138" i="14"/>
  <c r="AN137" i="14" a="1"/>
  <c r="AN137" i="14" s="1"/>
  <c r="AN137" i="3" s="1"/>
  <c r="AO137" i="14" a="1"/>
  <c r="AO137" i="14" s="1"/>
  <c r="AO137" i="3" s="1"/>
  <c r="AM137" i="14"/>
  <c r="AM137" i="3" s="1"/>
  <c r="AP137" i="14" a="1"/>
  <c r="AP137" i="14" s="1"/>
  <c r="AP137" i="3" s="1"/>
  <c r="Q138" i="4"/>
  <c r="S137" i="4" a="1"/>
  <c r="S137" i="4" s="1"/>
  <c r="U137" i="4" a="1"/>
  <c r="U137" i="4" s="1"/>
  <c r="R137" i="4"/>
  <c r="T137" i="4" a="1"/>
  <c r="T137" i="4" s="1"/>
  <c r="AL138" i="3" l="1"/>
  <c r="AL139" i="14"/>
  <c r="AN138" i="14" a="1"/>
  <c r="AN138" i="14" s="1"/>
  <c r="AN138" i="3" s="1"/>
  <c r="AO138" i="14" a="1"/>
  <c r="AO138" i="14" s="1"/>
  <c r="AO138" i="3" s="1"/>
  <c r="AM138" i="14"/>
  <c r="AM138" i="3" s="1"/>
  <c r="AP138" i="14" a="1"/>
  <c r="AP138" i="14" s="1"/>
  <c r="AP138" i="3" s="1"/>
  <c r="Q139" i="4"/>
  <c r="U138" i="4" a="1"/>
  <c r="U138" i="4" s="1"/>
  <c r="R138" i="4"/>
  <c r="T138" i="4" a="1"/>
  <c r="T138" i="4" s="1"/>
  <c r="S138" i="4" a="1"/>
  <c r="S138" i="4" s="1"/>
  <c r="AL140" i="14" l="1"/>
  <c r="AL139" i="3"/>
  <c r="AN139" i="14" a="1"/>
  <c r="AN139" i="14" s="1"/>
  <c r="AN139" i="3" s="1"/>
  <c r="AO139" i="14" a="1"/>
  <c r="AO139" i="14" s="1"/>
  <c r="AO139" i="3" s="1"/>
  <c r="AP139" i="14" a="1"/>
  <c r="AP139" i="14" s="1"/>
  <c r="AP139" i="3" s="1"/>
  <c r="AM139" i="14"/>
  <c r="AM139" i="3" s="1"/>
  <c r="Q140" i="4"/>
  <c r="T139" i="4" a="1"/>
  <c r="T139" i="4" s="1"/>
  <c r="S139" i="4" a="1"/>
  <c r="S139" i="4" s="1"/>
  <c r="R139" i="4"/>
  <c r="U139" i="4" a="1"/>
  <c r="U139" i="4" s="1"/>
  <c r="AL140" i="3" l="1"/>
  <c r="AL141" i="14"/>
  <c r="AO140" i="14" a="1"/>
  <c r="AO140" i="14" s="1"/>
  <c r="AO140" i="3" s="1"/>
  <c r="AN140" i="14" a="1"/>
  <c r="AN140" i="14" s="1"/>
  <c r="AN140" i="3" s="1"/>
  <c r="AP140" i="14" a="1"/>
  <c r="AP140" i="14" s="1"/>
  <c r="AP140" i="3" s="1"/>
  <c r="AM140" i="14"/>
  <c r="AM140" i="3" s="1"/>
  <c r="Q141" i="4"/>
  <c r="U140" i="4" a="1"/>
  <c r="U140" i="4" s="1"/>
  <c r="R140" i="4"/>
  <c r="T140" i="4" a="1"/>
  <c r="T140" i="4" s="1"/>
  <c r="S140" i="4" a="1"/>
  <c r="S140" i="4" s="1"/>
  <c r="AL141" i="3" l="1"/>
  <c r="AL142" i="14"/>
  <c r="AO141" i="14" a="1"/>
  <c r="AO141" i="14" s="1"/>
  <c r="AO141" i="3" s="1"/>
  <c r="AN141" i="14" a="1"/>
  <c r="AN141" i="14" s="1"/>
  <c r="AN141" i="3" s="1"/>
  <c r="AM141" i="14"/>
  <c r="AM141" i="3" s="1"/>
  <c r="AP141" i="14" a="1"/>
  <c r="AP141" i="14" s="1"/>
  <c r="AP141" i="3" s="1"/>
  <c r="Q142" i="4"/>
  <c r="R141" i="4"/>
  <c r="S141" i="4" a="1"/>
  <c r="S141" i="4" s="1"/>
  <c r="T141" i="4" a="1"/>
  <c r="T141" i="4" s="1"/>
  <c r="U141" i="4" a="1"/>
  <c r="U141" i="4" s="1"/>
  <c r="AL142" i="3" l="1"/>
  <c r="AL143" i="14"/>
  <c r="AN142" i="14" a="1"/>
  <c r="AN142" i="14" s="1"/>
  <c r="AN142" i="3" s="1"/>
  <c r="AO142" i="14" a="1"/>
  <c r="AO142" i="14" s="1"/>
  <c r="AO142" i="3" s="1"/>
  <c r="AM142" i="14"/>
  <c r="AM142" i="3" s="1"/>
  <c r="AP142" i="14" a="1"/>
  <c r="AP142" i="14" s="1"/>
  <c r="AP142" i="3" s="1"/>
  <c r="Q143" i="4"/>
  <c r="T142" i="4" a="1"/>
  <c r="T142" i="4" s="1"/>
  <c r="U142" i="4" a="1"/>
  <c r="U142" i="4" s="1"/>
  <c r="R142" i="4"/>
  <c r="S142" i="4" a="1"/>
  <c r="S142" i="4" s="1"/>
  <c r="AL143" i="3" l="1"/>
  <c r="AL144" i="14"/>
  <c r="AN143" i="14" a="1"/>
  <c r="AN143" i="14" s="1"/>
  <c r="AN143" i="3" s="1"/>
  <c r="AO143" i="14" a="1"/>
  <c r="AO143" i="14" s="1"/>
  <c r="AO143" i="3" s="1"/>
  <c r="AM143" i="14"/>
  <c r="AM143" i="3" s="1"/>
  <c r="AP143" i="14" a="1"/>
  <c r="AP143" i="14" s="1"/>
  <c r="AP143" i="3" s="1"/>
  <c r="Q144" i="4"/>
  <c r="S143" i="4" a="1"/>
  <c r="S143" i="4" s="1"/>
  <c r="R143" i="4"/>
  <c r="U143" i="4" a="1"/>
  <c r="U143" i="4" s="1"/>
  <c r="T143" i="4" a="1"/>
  <c r="T143" i="4" s="1"/>
  <c r="AL144" i="3" l="1"/>
  <c r="AL145" i="14"/>
  <c r="AO144" i="14" a="1"/>
  <c r="AO144" i="14" s="1"/>
  <c r="AO144" i="3" s="1"/>
  <c r="AN144" i="14" a="1"/>
  <c r="AN144" i="14" s="1"/>
  <c r="AN144" i="3" s="1"/>
  <c r="AM144" i="14"/>
  <c r="AM144" i="3" s="1"/>
  <c r="AP144" i="14" a="1"/>
  <c r="AP144" i="14" s="1"/>
  <c r="AP144" i="3" s="1"/>
  <c r="Q145" i="4"/>
  <c r="S144" i="4" a="1"/>
  <c r="S144" i="4" s="1"/>
  <c r="U144" i="4" a="1"/>
  <c r="U144" i="4" s="1"/>
  <c r="T144" i="4" a="1"/>
  <c r="T144" i="4" s="1"/>
  <c r="R144" i="4"/>
  <c r="AL145" i="3" l="1"/>
  <c r="AL146" i="14"/>
  <c r="AN145" i="14" a="1"/>
  <c r="AN145" i="14" s="1"/>
  <c r="AN145" i="3" s="1"/>
  <c r="AO145" i="14" a="1"/>
  <c r="AO145" i="14" s="1"/>
  <c r="AO145" i="3" s="1"/>
  <c r="AM145" i="14"/>
  <c r="AM145" i="3" s="1"/>
  <c r="AP145" i="14" a="1"/>
  <c r="AP145" i="14" s="1"/>
  <c r="AP145" i="3" s="1"/>
  <c r="Q146" i="4"/>
  <c r="T145" i="4" a="1"/>
  <c r="T145" i="4" s="1"/>
  <c r="U145" i="4" a="1"/>
  <c r="U145" i="4" s="1"/>
  <c r="S145" i="4" a="1"/>
  <c r="S145" i="4" s="1"/>
  <c r="R145" i="4"/>
  <c r="AL146" i="3" l="1"/>
  <c r="AL147" i="14"/>
  <c r="AO146" i="14" a="1"/>
  <c r="AO146" i="14" s="1"/>
  <c r="AO146" i="3" s="1"/>
  <c r="AN146" i="14" a="1"/>
  <c r="AN146" i="14" s="1"/>
  <c r="AN146" i="3" s="1"/>
  <c r="AP146" i="14" a="1"/>
  <c r="AP146" i="14" s="1"/>
  <c r="AP146" i="3" s="1"/>
  <c r="AM146" i="14"/>
  <c r="AM146" i="3" s="1"/>
  <c r="Q147" i="4"/>
  <c r="U146" i="4" a="1"/>
  <c r="U146" i="4" s="1"/>
  <c r="T146" i="4" a="1"/>
  <c r="T146" i="4" s="1"/>
  <c r="R146" i="4"/>
  <c r="S146" i="4" a="1"/>
  <c r="S146" i="4" s="1"/>
  <c r="AL147" i="3" l="1"/>
  <c r="AL148" i="14"/>
  <c r="AO147" i="14" a="1"/>
  <c r="AO147" i="14" s="1"/>
  <c r="AO147" i="3" s="1"/>
  <c r="AN147" i="14" a="1"/>
  <c r="AN147" i="14" s="1"/>
  <c r="AN147" i="3" s="1"/>
  <c r="AM147" i="14"/>
  <c r="AM147" i="3" s="1"/>
  <c r="AP147" i="14" a="1"/>
  <c r="AP147" i="14" s="1"/>
  <c r="AP147" i="3" s="1"/>
  <c r="Q148" i="4"/>
  <c r="T147" i="4" a="1"/>
  <c r="T147" i="4" s="1"/>
  <c r="U147" i="4" a="1"/>
  <c r="U147" i="4" s="1"/>
  <c r="R147" i="4"/>
  <c r="S147" i="4" a="1"/>
  <c r="S147" i="4" s="1"/>
  <c r="AL148" i="3" l="1"/>
  <c r="AL149" i="14"/>
  <c r="AO148" i="14" a="1"/>
  <c r="AO148" i="14" s="1"/>
  <c r="AO148" i="3" s="1"/>
  <c r="AN148" i="14" a="1"/>
  <c r="AN148" i="14" s="1"/>
  <c r="AN148" i="3" s="1"/>
  <c r="AM148" i="14"/>
  <c r="AM148" i="3" s="1"/>
  <c r="AP148" i="14" a="1"/>
  <c r="AP148" i="14" s="1"/>
  <c r="AP148" i="3" s="1"/>
  <c r="Q149" i="4"/>
  <c r="R148" i="4"/>
  <c r="U148" i="4" a="1"/>
  <c r="U148" i="4" s="1"/>
  <c r="T148" i="4" a="1"/>
  <c r="T148" i="4" s="1"/>
  <c r="S148" i="4" a="1"/>
  <c r="S148" i="4" s="1"/>
  <c r="AL149" i="3" l="1"/>
  <c r="AL150" i="14"/>
  <c r="AO149" i="14" a="1"/>
  <c r="AO149" i="14" s="1"/>
  <c r="AO149" i="3" s="1"/>
  <c r="AN149" i="14" a="1"/>
  <c r="AN149" i="14" s="1"/>
  <c r="AN149" i="3" s="1"/>
  <c r="AM149" i="14"/>
  <c r="AM149" i="3" s="1"/>
  <c r="AP149" i="14" a="1"/>
  <c r="AP149" i="14" s="1"/>
  <c r="AP149" i="3" s="1"/>
  <c r="Q150" i="4"/>
  <c r="U149" i="4" a="1"/>
  <c r="U149" i="4" s="1"/>
  <c r="R149" i="4"/>
  <c r="T149" i="4" a="1"/>
  <c r="T149" i="4" s="1"/>
  <c r="S149" i="4" a="1"/>
  <c r="S149" i="4" s="1"/>
  <c r="AL150" i="3" l="1"/>
  <c r="AL151" i="14"/>
  <c r="AN150" i="14" a="1"/>
  <c r="AN150" i="14" s="1"/>
  <c r="AN150" i="3" s="1"/>
  <c r="AO150" i="14" a="1"/>
  <c r="AO150" i="14" s="1"/>
  <c r="AO150" i="3" s="1"/>
  <c r="AP150" i="14" a="1"/>
  <c r="AP150" i="14" s="1"/>
  <c r="AP150" i="3" s="1"/>
  <c r="AM150" i="14"/>
  <c r="AM150" i="3" s="1"/>
  <c r="Q151" i="4"/>
  <c r="T150" i="4" a="1"/>
  <c r="T150" i="4" s="1"/>
  <c r="R150" i="4"/>
  <c r="S150" i="4" a="1"/>
  <c r="S150" i="4" s="1"/>
  <c r="U150" i="4" a="1"/>
  <c r="U150" i="4" s="1"/>
  <c r="AL151" i="3" l="1"/>
  <c r="AL152" i="14"/>
  <c r="AO151" i="14" a="1"/>
  <c r="AO151" i="14" s="1"/>
  <c r="AO151" i="3" s="1"/>
  <c r="AN151" i="14" a="1"/>
  <c r="AN151" i="14" s="1"/>
  <c r="AN151" i="3" s="1"/>
  <c r="AM151" i="14"/>
  <c r="AM151" i="3" s="1"/>
  <c r="AP151" i="14" a="1"/>
  <c r="AP151" i="14" s="1"/>
  <c r="AP151" i="3" s="1"/>
  <c r="Q152" i="4"/>
  <c r="R151" i="4"/>
  <c r="T151" i="4" a="1"/>
  <c r="T151" i="4" s="1"/>
  <c r="U151" i="4" a="1"/>
  <c r="U151" i="4" s="1"/>
  <c r="S151" i="4" a="1"/>
  <c r="S151" i="4" s="1"/>
  <c r="AL152" i="3" l="1"/>
  <c r="AL153" i="14"/>
  <c r="AN152" i="14" a="1"/>
  <c r="AN152" i="14" s="1"/>
  <c r="AN152" i="3" s="1"/>
  <c r="AO152" i="14" a="1"/>
  <c r="AO152" i="14" s="1"/>
  <c r="AO152" i="3" s="1"/>
  <c r="AM152" i="14"/>
  <c r="AM152" i="3" s="1"/>
  <c r="AP152" i="14" a="1"/>
  <c r="AP152" i="14" s="1"/>
  <c r="AP152" i="3" s="1"/>
  <c r="Q153" i="4"/>
  <c r="U152" i="4" a="1"/>
  <c r="U152" i="4" s="1"/>
  <c r="R152" i="4"/>
  <c r="T152" i="4" a="1"/>
  <c r="T152" i="4" s="1"/>
  <c r="S152" i="4" a="1"/>
  <c r="S152" i="4" s="1"/>
  <c r="AL153" i="3" l="1"/>
  <c r="AL154" i="14"/>
  <c r="AO153" i="14" a="1"/>
  <c r="AO153" i="14" s="1"/>
  <c r="AO153" i="3" s="1"/>
  <c r="AN153" i="14" a="1"/>
  <c r="AN153" i="14" s="1"/>
  <c r="AN153" i="3" s="1"/>
  <c r="AP153" i="14" a="1"/>
  <c r="AP153" i="14" s="1"/>
  <c r="AP153" i="3" s="1"/>
  <c r="AM153" i="14"/>
  <c r="AM153" i="3" s="1"/>
  <c r="Q154" i="4"/>
  <c r="T153" i="4" a="1"/>
  <c r="T153" i="4" s="1"/>
  <c r="R153" i="4"/>
  <c r="U153" i="4" a="1"/>
  <c r="U153" i="4" s="1"/>
  <c r="S153" i="4" a="1"/>
  <c r="S153" i="4" s="1"/>
  <c r="AL154" i="3" l="1"/>
  <c r="AL155" i="14"/>
  <c r="AO154" i="14" a="1"/>
  <c r="AO154" i="14" s="1"/>
  <c r="AO154" i="3" s="1"/>
  <c r="AN154" i="14" a="1"/>
  <c r="AN154" i="14" s="1"/>
  <c r="AN154" i="3" s="1"/>
  <c r="AM154" i="14"/>
  <c r="AM154" i="3" s="1"/>
  <c r="AP154" i="14" a="1"/>
  <c r="AP154" i="14" s="1"/>
  <c r="AP154" i="3" s="1"/>
  <c r="Q155" i="4"/>
  <c r="S154" i="4" a="1"/>
  <c r="S154" i="4" s="1"/>
  <c r="R154" i="4"/>
  <c r="U154" i="4" a="1"/>
  <c r="U154" i="4" s="1"/>
  <c r="T154" i="4" a="1"/>
  <c r="T154" i="4" s="1"/>
  <c r="AL156" i="14" l="1"/>
  <c r="AL155" i="3"/>
  <c r="AN155" i="14" a="1"/>
  <c r="AN155" i="14" s="1"/>
  <c r="AN155" i="3" s="1"/>
  <c r="AO155" i="14" a="1"/>
  <c r="AO155" i="14" s="1"/>
  <c r="AO155" i="3" s="1"/>
  <c r="AM155" i="14"/>
  <c r="AM155" i="3" s="1"/>
  <c r="AP155" i="14" a="1"/>
  <c r="AP155" i="14" s="1"/>
  <c r="AP155" i="3" s="1"/>
  <c r="Q156" i="4"/>
  <c r="U155" i="4" a="1"/>
  <c r="U155" i="4" s="1"/>
  <c r="T155" i="4" a="1"/>
  <c r="T155" i="4" s="1"/>
  <c r="R155" i="4"/>
  <c r="S155" i="4" a="1"/>
  <c r="S155" i="4" s="1"/>
  <c r="AL156" i="3" l="1"/>
  <c r="AL157" i="14"/>
  <c r="AN156" i="14" a="1"/>
  <c r="AN156" i="14" s="1"/>
  <c r="AN156" i="3" s="1"/>
  <c r="AO156" i="14" a="1"/>
  <c r="AO156" i="14" s="1"/>
  <c r="AO156" i="3" s="1"/>
  <c r="AM156" i="14"/>
  <c r="AM156" i="3" s="1"/>
  <c r="AP156" i="14" a="1"/>
  <c r="AP156" i="14" s="1"/>
  <c r="AP156" i="3" s="1"/>
  <c r="Q157" i="4"/>
  <c r="U156" i="4" a="1"/>
  <c r="U156" i="4" s="1"/>
  <c r="R156" i="4"/>
  <c r="S156" i="4" a="1"/>
  <c r="S156" i="4" s="1"/>
  <c r="T156" i="4" a="1"/>
  <c r="T156" i="4" s="1"/>
  <c r="AL157" i="3" l="1"/>
  <c r="AL158" i="14"/>
  <c r="AN157" i="14" a="1"/>
  <c r="AN157" i="14" s="1"/>
  <c r="AN157" i="3" s="1"/>
  <c r="AO157" i="14" a="1"/>
  <c r="AO157" i="14" s="1"/>
  <c r="AO157" i="3" s="1"/>
  <c r="AP157" i="14" a="1"/>
  <c r="AP157" i="14" s="1"/>
  <c r="AP157" i="3" s="1"/>
  <c r="AM157" i="14"/>
  <c r="AM157" i="3" s="1"/>
  <c r="Q158" i="4"/>
  <c r="U157" i="4" a="1"/>
  <c r="U157" i="4" s="1"/>
  <c r="T157" i="4" a="1"/>
  <c r="T157" i="4" s="1"/>
  <c r="S157" i="4" a="1"/>
  <c r="S157" i="4" s="1"/>
  <c r="R157" i="4"/>
  <c r="AL158" i="3" l="1"/>
  <c r="AL159" i="14"/>
  <c r="AN158" i="14" a="1"/>
  <c r="AN158" i="14" s="1"/>
  <c r="AN158" i="3" s="1"/>
  <c r="AO158" i="14" a="1"/>
  <c r="AO158" i="14" s="1"/>
  <c r="AO158" i="3" s="1"/>
  <c r="AM158" i="14"/>
  <c r="AM158" i="3" s="1"/>
  <c r="AP158" i="14" a="1"/>
  <c r="AP158" i="14" s="1"/>
  <c r="AP158" i="3" s="1"/>
  <c r="Q159" i="4"/>
  <c r="S158" i="4" a="1"/>
  <c r="S158" i="4" s="1"/>
  <c r="T158" i="4" a="1"/>
  <c r="T158" i="4" s="1"/>
  <c r="U158" i="4" a="1"/>
  <c r="U158" i="4" s="1"/>
  <c r="R158" i="4"/>
  <c r="AL159" i="3" l="1"/>
  <c r="AL160" i="14"/>
  <c r="AN159" i="14" a="1"/>
  <c r="AN159" i="14" s="1"/>
  <c r="AN159" i="3" s="1"/>
  <c r="AO159" i="14" a="1"/>
  <c r="AO159" i="14" s="1"/>
  <c r="AO159" i="3" s="1"/>
  <c r="AM159" i="14"/>
  <c r="AM159" i="3" s="1"/>
  <c r="AP159" i="14" a="1"/>
  <c r="AP159" i="14" s="1"/>
  <c r="AP159" i="3" s="1"/>
  <c r="Q160" i="4"/>
  <c r="R159" i="4"/>
  <c r="T159" i="4" a="1"/>
  <c r="T159" i="4" s="1"/>
  <c r="U159" i="4" a="1"/>
  <c r="U159" i="4" s="1"/>
  <c r="S159" i="4" a="1"/>
  <c r="S159" i="4" s="1"/>
  <c r="AL160" i="3" l="1"/>
  <c r="AL161" i="14"/>
  <c r="AN160" i="14" a="1"/>
  <c r="AN160" i="14" s="1"/>
  <c r="AN160" i="3" s="1"/>
  <c r="AO160" i="14" a="1"/>
  <c r="AO160" i="14" s="1"/>
  <c r="AO160" i="3" s="1"/>
  <c r="AP160" i="14" a="1"/>
  <c r="AP160" i="14" s="1"/>
  <c r="AP160" i="3" s="1"/>
  <c r="AM160" i="14"/>
  <c r="AM160" i="3" s="1"/>
  <c r="Q161" i="4"/>
  <c r="R160" i="4"/>
  <c r="U160" i="4" a="1"/>
  <c r="U160" i="4" s="1"/>
  <c r="S160" i="4" a="1"/>
  <c r="S160" i="4" s="1"/>
  <c r="T160" i="4" a="1"/>
  <c r="T160" i="4" s="1"/>
  <c r="AL162" i="14" l="1"/>
  <c r="AL161" i="3"/>
  <c r="AN161" i="14" a="1"/>
  <c r="AN161" i="14" s="1"/>
  <c r="AN161" i="3" s="1"/>
  <c r="AO161" i="14" a="1"/>
  <c r="AO161" i="14" s="1"/>
  <c r="AO161" i="3" s="1"/>
  <c r="AM161" i="14"/>
  <c r="AM161" i="3" s="1"/>
  <c r="AP161" i="14" a="1"/>
  <c r="AP161" i="14" s="1"/>
  <c r="AP161" i="3" s="1"/>
  <c r="Q162" i="4"/>
  <c r="R161" i="4"/>
  <c r="T161" i="4" a="1"/>
  <c r="T161" i="4" s="1"/>
  <c r="U161" i="4" a="1"/>
  <c r="U161" i="4" s="1"/>
  <c r="S161" i="4" a="1"/>
  <c r="S161" i="4" s="1"/>
  <c r="AL162" i="3" l="1"/>
  <c r="AL163" i="14"/>
  <c r="AN162" i="14" a="1"/>
  <c r="AN162" i="14" s="1"/>
  <c r="AN162" i="3" s="1"/>
  <c r="AO162" i="14" a="1"/>
  <c r="AO162" i="14" s="1"/>
  <c r="AO162" i="3" s="1"/>
  <c r="AP162" i="14" a="1"/>
  <c r="AP162" i="14" s="1"/>
  <c r="AP162" i="3" s="1"/>
  <c r="AM162" i="14"/>
  <c r="AM162" i="3" s="1"/>
  <c r="Q163" i="4"/>
  <c r="U162" i="4" a="1"/>
  <c r="U162" i="4" s="1"/>
  <c r="R162" i="4"/>
  <c r="S162" i="4" a="1"/>
  <c r="S162" i="4" s="1"/>
  <c r="T162" i="4" a="1"/>
  <c r="T162" i="4" s="1"/>
  <c r="AL163" i="3" l="1"/>
  <c r="AL164" i="14"/>
  <c r="AN163" i="14" a="1"/>
  <c r="AN163" i="14" s="1"/>
  <c r="AN163" i="3" s="1"/>
  <c r="AO163" i="14" a="1"/>
  <c r="AO163" i="14" s="1"/>
  <c r="AO163" i="3" s="1"/>
  <c r="AP163" i="14" a="1"/>
  <c r="AP163" i="14" s="1"/>
  <c r="AP163" i="3" s="1"/>
  <c r="AM163" i="14"/>
  <c r="AM163" i="3" s="1"/>
  <c r="Q164" i="4"/>
  <c r="U163" i="4" a="1"/>
  <c r="U163" i="4" s="1"/>
  <c r="S163" i="4" a="1"/>
  <c r="S163" i="4" s="1"/>
  <c r="T163" i="4" a="1"/>
  <c r="T163" i="4" s="1"/>
  <c r="R163" i="4"/>
  <c r="AL164" i="3" l="1"/>
  <c r="AL165" i="14"/>
  <c r="AO164" i="14" a="1"/>
  <c r="AO164" i="14" s="1"/>
  <c r="AO164" i="3" s="1"/>
  <c r="AN164" i="14" a="1"/>
  <c r="AN164" i="14" s="1"/>
  <c r="AN164" i="3" s="1"/>
  <c r="AP164" i="14" a="1"/>
  <c r="AP164" i="14" s="1"/>
  <c r="AP164" i="3" s="1"/>
  <c r="AM164" i="14"/>
  <c r="AM164" i="3" s="1"/>
  <c r="Q165" i="4"/>
  <c r="T164" i="4" a="1"/>
  <c r="T164" i="4" s="1"/>
  <c r="R164" i="4"/>
  <c r="S164" i="4" a="1"/>
  <c r="S164" i="4" s="1"/>
  <c r="U164" i="4" a="1"/>
  <c r="U164" i="4" s="1"/>
  <c r="AL165" i="3" l="1"/>
  <c r="AL166" i="14"/>
  <c r="AO165" i="14" a="1"/>
  <c r="AO165" i="14" s="1"/>
  <c r="AO165" i="3" s="1"/>
  <c r="AN165" i="14" a="1"/>
  <c r="AN165" i="14" s="1"/>
  <c r="AN165" i="3" s="1"/>
  <c r="AP165" i="14" a="1"/>
  <c r="AP165" i="14" s="1"/>
  <c r="AP165" i="3" s="1"/>
  <c r="AM165" i="14"/>
  <c r="AM165" i="3" s="1"/>
  <c r="Q166" i="4"/>
  <c r="U165" i="4" a="1"/>
  <c r="U165" i="4" s="1"/>
  <c r="R165" i="4"/>
  <c r="T165" i="4" a="1"/>
  <c r="T165" i="4" s="1"/>
  <c r="S165" i="4" a="1"/>
  <c r="S165" i="4" s="1"/>
  <c r="AL166" i="3" l="1"/>
  <c r="AL167" i="14"/>
  <c r="AO166" i="14" a="1"/>
  <c r="AO166" i="14" s="1"/>
  <c r="AO166" i="3" s="1"/>
  <c r="AN166" i="14" a="1"/>
  <c r="AN166" i="14" s="1"/>
  <c r="AN166" i="3" s="1"/>
  <c r="AP166" i="14" a="1"/>
  <c r="AP166" i="14" s="1"/>
  <c r="AP166" i="3" s="1"/>
  <c r="AM166" i="14"/>
  <c r="AM166" i="3" s="1"/>
  <c r="Q167" i="4"/>
  <c r="T166" i="4" a="1"/>
  <c r="T166" i="4" s="1"/>
  <c r="S166" i="4" a="1"/>
  <c r="S166" i="4" s="1"/>
  <c r="R166" i="4"/>
  <c r="U166" i="4" a="1"/>
  <c r="U166" i="4" s="1"/>
  <c r="AL167" i="3" l="1"/>
  <c r="AL168" i="14"/>
  <c r="AN167" i="14" a="1"/>
  <c r="AN167" i="14" s="1"/>
  <c r="AN167" i="3" s="1"/>
  <c r="AO167" i="14" a="1"/>
  <c r="AO167" i="14" s="1"/>
  <c r="AO167" i="3" s="1"/>
  <c r="AM167" i="14"/>
  <c r="AM167" i="3" s="1"/>
  <c r="AP167" i="14" a="1"/>
  <c r="AP167" i="14" s="1"/>
  <c r="AP167" i="3" s="1"/>
  <c r="Q168" i="4"/>
  <c r="R167" i="4"/>
  <c r="U167" i="4" a="1"/>
  <c r="U167" i="4" s="1"/>
  <c r="T167" i="4" a="1"/>
  <c r="T167" i="4" s="1"/>
  <c r="S167" i="4" a="1"/>
  <c r="S167" i="4" s="1"/>
  <c r="AL168" i="3" l="1"/>
  <c r="AL169" i="14"/>
  <c r="AO168" i="14" a="1"/>
  <c r="AO168" i="14" s="1"/>
  <c r="AO168" i="3" s="1"/>
  <c r="AN168" i="14" a="1"/>
  <c r="AN168" i="14" s="1"/>
  <c r="AN168" i="3" s="1"/>
  <c r="AP168" i="14" a="1"/>
  <c r="AP168" i="14" s="1"/>
  <c r="AP168" i="3" s="1"/>
  <c r="AM168" i="14"/>
  <c r="AM168" i="3" s="1"/>
  <c r="Q169" i="4"/>
  <c r="R168" i="4"/>
  <c r="U168" i="4" a="1"/>
  <c r="U168" i="4" s="1"/>
  <c r="S168" i="4" a="1"/>
  <c r="S168" i="4" s="1"/>
  <c r="T168" i="4" a="1"/>
  <c r="T168" i="4" s="1"/>
  <c r="AL169" i="3" l="1"/>
  <c r="AL170" i="14"/>
  <c r="AO169" i="14" a="1"/>
  <c r="AO169" i="14" s="1"/>
  <c r="AO169" i="3" s="1"/>
  <c r="AN169" i="14" a="1"/>
  <c r="AN169" i="14" s="1"/>
  <c r="AN169" i="3" s="1"/>
  <c r="AM169" i="14"/>
  <c r="AM169" i="3" s="1"/>
  <c r="AP169" i="14" a="1"/>
  <c r="AP169" i="14" s="1"/>
  <c r="AP169" i="3" s="1"/>
  <c r="Q170" i="4"/>
  <c r="R169" i="4"/>
  <c r="T169" i="4" a="1"/>
  <c r="T169" i="4" s="1"/>
  <c r="S169" i="4" a="1"/>
  <c r="S169" i="4" s="1"/>
  <c r="U169" i="4" a="1"/>
  <c r="U169" i="4" s="1"/>
  <c r="AL170" i="3" l="1"/>
  <c r="AL171" i="14"/>
  <c r="AN170" i="14" a="1"/>
  <c r="AN170" i="14" s="1"/>
  <c r="AN170" i="3" s="1"/>
  <c r="AO170" i="14" a="1"/>
  <c r="AO170" i="14" s="1"/>
  <c r="AO170" i="3" s="1"/>
  <c r="AP170" i="14" a="1"/>
  <c r="AP170" i="14" s="1"/>
  <c r="AP170" i="3" s="1"/>
  <c r="AM170" i="14"/>
  <c r="AM170" i="3" s="1"/>
  <c r="Q171" i="4"/>
  <c r="T170" i="4" a="1"/>
  <c r="T170" i="4" s="1"/>
  <c r="U170" i="4" a="1"/>
  <c r="U170" i="4" s="1"/>
  <c r="S170" i="4" a="1"/>
  <c r="S170" i="4" s="1"/>
  <c r="R170" i="4"/>
  <c r="AL171" i="3" l="1"/>
  <c r="AL172" i="14"/>
  <c r="AO171" i="14" a="1"/>
  <c r="AO171" i="14" s="1"/>
  <c r="AO171" i="3" s="1"/>
  <c r="AN171" i="14" a="1"/>
  <c r="AN171" i="14" s="1"/>
  <c r="AN171" i="3" s="1"/>
  <c r="AP171" i="14" a="1"/>
  <c r="AP171" i="14" s="1"/>
  <c r="AP171" i="3" s="1"/>
  <c r="AM171" i="14"/>
  <c r="AM171" i="3" s="1"/>
  <c r="Q172" i="4"/>
  <c r="S171" i="4" a="1"/>
  <c r="S171" i="4" s="1"/>
  <c r="R171" i="4"/>
  <c r="U171" i="4" a="1"/>
  <c r="U171" i="4" s="1"/>
  <c r="T171" i="4" a="1"/>
  <c r="T171" i="4" s="1"/>
  <c r="AL172" i="3" l="1"/>
  <c r="AL173" i="14"/>
  <c r="AO172" i="14" a="1"/>
  <c r="AO172" i="14" s="1"/>
  <c r="AO172" i="3" s="1"/>
  <c r="AN172" i="14" a="1"/>
  <c r="AN172" i="14" s="1"/>
  <c r="AN172" i="3" s="1"/>
  <c r="AP172" i="14" a="1"/>
  <c r="AP172" i="14" s="1"/>
  <c r="AP172" i="3" s="1"/>
  <c r="AM172" i="14"/>
  <c r="AM172" i="3" s="1"/>
  <c r="Q173" i="4"/>
  <c r="R172" i="4"/>
  <c r="U172" i="4" a="1"/>
  <c r="U172" i="4" s="1"/>
  <c r="T172" i="4" a="1"/>
  <c r="T172" i="4" s="1"/>
  <c r="S172" i="4" a="1"/>
  <c r="S172" i="4" s="1"/>
  <c r="AL173" i="3" l="1"/>
  <c r="AL174" i="14"/>
  <c r="AO173" i="14" a="1"/>
  <c r="AO173" i="14" s="1"/>
  <c r="AO173" i="3" s="1"/>
  <c r="AN173" i="14" a="1"/>
  <c r="AN173" i="14" s="1"/>
  <c r="AN173" i="3" s="1"/>
  <c r="AM173" i="14"/>
  <c r="AM173" i="3" s="1"/>
  <c r="AP173" i="14" a="1"/>
  <c r="AP173" i="14" s="1"/>
  <c r="AP173" i="3" s="1"/>
  <c r="Q174" i="4"/>
  <c r="R173" i="4"/>
  <c r="T173" i="4" a="1"/>
  <c r="T173" i="4" s="1"/>
  <c r="S173" i="4" a="1"/>
  <c r="S173" i="4" s="1"/>
  <c r="U173" i="4" a="1"/>
  <c r="U173" i="4" s="1"/>
  <c r="AL174" i="3" l="1"/>
  <c r="AL175" i="14"/>
  <c r="AO174" i="14" a="1"/>
  <c r="AO174" i="14" s="1"/>
  <c r="AO174" i="3" s="1"/>
  <c r="AN174" i="14" a="1"/>
  <c r="AN174" i="14" s="1"/>
  <c r="AN174" i="3" s="1"/>
  <c r="AP174" i="14" a="1"/>
  <c r="AP174" i="14" s="1"/>
  <c r="AP174" i="3" s="1"/>
  <c r="AM174" i="14"/>
  <c r="AM174" i="3" s="1"/>
  <c r="Q175" i="4"/>
  <c r="R174" i="4"/>
  <c r="T174" i="4" a="1"/>
  <c r="T174" i="4" s="1"/>
  <c r="S174" i="4" a="1"/>
  <c r="S174" i="4" s="1"/>
  <c r="U174" i="4" a="1"/>
  <c r="U174" i="4" s="1"/>
  <c r="AL175" i="3" l="1"/>
  <c r="AL176" i="14"/>
  <c r="AO175" i="14" a="1"/>
  <c r="AO175" i="14" s="1"/>
  <c r="AO175" i="3" s="1"/>
  <c r="AN175" i="14" a="1"/>
  <c r="AN175" i="14" s="1"/>
  <c r="AN175" i="3" s="1"/>
  <c r="AM175" i="14"/>
  <c r="AM175" i="3" s="1"/>
  <c r="AP175" i="14" a="1"/>
  <c r="AP175" i="14" s="1"/>
  <c r="AP175" i="3" s="1"/>
  <c r="Q176" i="4"/>
  <c r="U175" i="4" a="1"/>
  <c r="U175" i="4" s="1"/>
  <c r="T175" i="4" a="1"/>
  <c r="T175" i="4" s="1"/>
  <c r="S175" i="4" a="1"/>
  <c r="S175" i="4" s="1"/>
  <c r="R175" i="4"/>
  <c r="AL176" i="3" l="1"/>
  <c r="AL177" i="14"/>
  <c r="AN176" i="14" a="1"/>
  <c r="AN176" i="14" s="1"/>
  <c r="AN176" i="3" s="1"/>
  <c r="AO176" i="14" a="1"/>
  <c r="AO176" i="14" s="1"/>
  <c r="AO176" i="3" s="1"/>
  <c r="AM176" i="14"/>
  <c r="AM176" i="3" s="1"/>
  <c r="AP176" i="14" a="1"/>
  <c r="AP176" i="14" s="1"/>
  <c r="AP176" i="3" s="1"/>
  <c r="Q177" i="4"/>
  <c r="T176" i="4" a="1"/>
  <c r="T176" i="4" s="1"/>
  <c r="U176" i="4" a="1"/>
  <c r="U176" i="4" s="1"/>
  <c r="S176" i="4" a="1"/>
  <c r="S176" i="4" s="1"/>
  <c r="R176" i="4"/>
  <c r="AL177" i="3" l="1"/>
  <c r="AL178" i="14"/>
  <c r="AO177" i="14" a="1"/>
  <c r="AO177" i="14" s="1"/>
  <c r="AO177" i="3" s="1"/>
  <c r="AN177" i="14" a="1"/>
  <c r="AN177" i="14" s="1"/>
  <c r="AN177" i="3" s="1"/>
  <c r="AM177" i="14"/>
  <c r="AM177" i="3" s="1"/>
  <c r="AP177" i="14" a="1"/>
  <c r="AP177" i="14" s="1"/>
  <c r="AP177" i="3" s="1"/>
  <c r="Q178" i="4"/>
  <c r="U177" i="4" a="1"/>
  <c r="U177" i="4" s="1"/>
  <c r="R177" i="4"/>
  <c r="S177" i="4" a="1"/>
  <c r="S177" i="4" s="1"/>
  <c r="T177" i="4" a="1"/>
  <c r="T177" i="4" s="1"/>
  <c r="AL179" i="14" l="1"/>
  <c r="AL178" i="3"/>
  <c r="AN178" i="14" a="1"/>
  <c r="AN178" i="14" s="1"/>
  <c r="AN178" i="3" s="1"/>
  <c r="AO178" i="14" a="1"/>
  <c r="AO178" i="14" s="1"/>
  <c r="AO178" i="3" s="1"/>
  <c r="AM178" i="14"/>
  <c r="AM178" i="3" s="1"/>
  <c r="AP178" i="14" a="1"/>
  <c r="AP178" i="14" s="1"/>
  <c r="AP178" i="3" s="1"/>
  <c r="Q179" i="4"/>
  <c r="U178" i="4" a="1"/>
  <c r="U178" i="4" s="1"/>
  <c r="R178" i="4"/>
  <c r="S178" i="4" a="1"/>
  <c r="S178" i="4" s="1"/>
  <c r="T178" i="4" a="1"/>
  <c r="T178" i="4" s="1"/>
  <c r="AL179" i="3" l="1"/>
  <c r="AL180" i="14"/>
  <c r="AO179" i="14" a="1"/>
  <c r="AO179" i="14" s="1"/>
  <c r="AO179" i="3" s="1"/>
  <c r="AN179" i="14" a="1"/>
  <c r="AN179" i="14" s="1"/>
  <c r="AN179" i="3" s="1"/>
  <c r="AP179" i="14" a="1"/>
  <c r="AP179" i="14" s="1"/>
  <c r="AP179" i="3" s="1"/>
  <c r="AM179" i="14"/>
  <c r="AM179" i="3" s="1"/>
  <c r="Q180" i="4"/>
  <c r="S179" i="4" a="1"/>
  <c r="S179" i="4" s="1"/>
  <c r="T179" i="4" a="1"/>
  <c r="T179" i="4" s="1"/>
  <c r="U179" i="4" a="1"/>
  <c r="U179" i="4" s="1"/>
  <c r="R179" i="4"/>
  <c r="AL180" i="3" l="1"/>
  <c r="AL181" i="14"/>
  <c r="AN180" i="14" a="1"/>
  <c r="AN180" i="14" s="1"/>
  <c r="AN180" i="3" s="1"/>
  <c r="AO180" i="14" a="1"/>
  <c r="AO180" i="14" s="1"/>
  <c r="AO180" i="3" s="1"/>
  <c r="AP180" i="14" a="1"/>
  <c r="AP180" i="14" s="1"/>
  <c r="AP180" i="3" s="1"/>
  <c r="AM180" i="14"/>
  <c r="AM180" i="3" s="1"/>
  <c r="Q181" i="4"/>
  <c r="R180" i="4"/>
  <c r="T180" i="4" a="1"/>
  <c r="T180" i="4" s="1"/>
  <c r="S180" i="4" a="1"/>
  <c r="S180" i="4" s="1"/>
  <c r="U180" i="4" a="1"/>
  <c r="U180" i="4" s="1"/>
  <c r="AL181" i="3" l="1"/>
  <c r="AL182" i="14"/>
  <c r="AN181" i="14" a="1"/>
  <c r="AN181" i="14" s="1"/>
  <c r="AN181" i="3" s="1"/>
  <c r="AO181" i="14" a="1"/>
  <c r="AO181" i="14" s="1"/>
  <c r="AO181" i="3" s="1"/>
  <c r="AP181" i="14" a="1"/>
  <c r="AP181" i="14" s="1"/>
  <c r="AP181" i="3" s="1"/>
  <c r="AM181" i="14"/>
  <c r="AM181" i="3" s="1"/>
  <c r="Q182" i="4"/>
  <c r="T181" i="4" a="1"/>
  <c r="T181" i="4" s="1"/>
  <c r="S181" i="4" a="1"/>
  <c r="S181" i="4" s="1"/>
  <c r="R181" i="4"/>
  <c r="U181" i="4" a="1"/>
  <c r="U181" i="4" s="1"/>
  <c r="AL182" i="3" l="1"/>
  <c r="AL183" i="14"/>
  <c r="AN182" i="14" a="1"/>
  <c r="AN182" i="14" s="1"/>
  <c r="AN182" i="3" s="1"/>
  <c r="AO182" i="14" a="1"/>
  <c r="AO182" i="14" s="1"/>
  <c r="AO182" i="3" s="1"/>
  <c r="AM182" i="14"/>
  <c r="AM182" i="3" s="1"/>
  <c r="AP182" i="14" a="1"/>
  <c r="AP182" i="14" s="1"/>
  <c r="AP182" i="3" s="1"/>
  <c r="Q183" i="4"/>
  <c r="U182" i="4" a="1"/>
  <c r="U182" i="4" s="1"/>
  <c r="R182" i="4"/>
  <c r="T182" i="4" a="1"/>
  <c r="T182" i="4" s="1"/>
  <c r="S182" i="4" a="1"/>
  <c r="S182" i="4" s="1"/>
  <c r="AL183" i="3" l="1"/>
  <c r="AL184" i="14"/>
  <c r="AN183" i="14" a="1"/>
  <c r="AN183" i="14" s="1"/>
  <c r="AN183" i="3" s="1"/>
  <c r="AO183" i="14" a="1"/>
  <c r="AO183" i="14" s="1"/>
  <c r="AO183" i="3" s="1"/>
  <c r="AP183" i="14" a="1"/>
  <c r="AP183" i="14" s="1"/>
  <c r="AP183" i="3" s="1"/>
  <c r="AM183" i="14"/>
  <c r="AM183" i="3" s="1"/>
  <c r="Q184" i="4"/>
  <c r="T183" i="4" a="1"/>
  <c r="T183" i="4" s="1"/>
  <c r="U183" i="4" a="1"/>
  <c r="U183" i="4" s="1"/>
  <c r="S183" i="4" a="1"/>
  <c r="S183" i="4" s="1"/>
  <c r="R183" i="4"/>
  <c r="AL184" i="3" l="1"/>
  <c r="AL185" i="14"/>
  <c r="AN184" i="14" a="1"/>
  <c r="AN184" i="14" s="1"/>
  <c r="AN184" i="3" s="1"/>
  <c r="AO184" i="14" a="1"/>
  <c r="AO184" i="14" s="1"/>
  <c r="AO184" i="3" s="1"/>
  <c r="AP184" i="14" a="1"/>
  <c r="AP184" i="14" s="1"/>
  <c r="AP184" i="3" s="1"/>
  <c r="AM184" i="14"/>
  <c r="AM184" i="3" s="1"/>
  <c r="Q185" i="4"/>
  <c r="S184" i="4" a="1"/>
  <c r="S184" i="4" s="1"/>
  <c r="R184" i="4"/>
  <c r="T184" i="4" a="1"/>
  <c r="T184" i="4" s="1"/>
  <c r="U184" i="4" a="1"/>
  <c r="U184" i="4" s="1"/>
  <c r="AL185" i="3" l="1"/>
  <c r="AL186" i="14"/>
  <c r="AO185" i="14" a="1"/>
  <c r="AO185" i="14" s="1"/>
  <c r="AO185" i="3" s="1"/>
  <c r="AN185" i="14" a="1"/>
  <c r="AN185" i="14" s="1"/>
  <c r="AN185" i="3" s="1"/>
  <c r="AM185" i="14"/>
  <c r="AM185" i="3" s="1"/>
  <c r="AP185" i="14" a="1"/>
  <c r="AP185" i="14" s="1"/>
  <c r="AP185" i="3" s="1"/>
  <c r="Q186" i="4"/>
  <c r="S185" i="4" a="1"/>
  <c r="S185" i="4" s="1"/>
  <c r="T185" i="4" a="1"/>
  <c r="T185" i="4" s="1"/>
  <c r="R185" i="4"/>
  <c r="U185" i="4" a="1"/>
  <c r="U185" i="4" s="1"/>
  <c r="AL186" i="3" l="1"/>
  <c r="AL187" i="14"/>
  <c r="AO186" i="14" a="1"/>
  <c r="AO186" i="14" s="1"/>
  <c r="AO186" i="3" s="1"/>
  <c r="AN186" i="14" a="1"/>
  <c r="AN186" i="14" s="1"/>
  <c r="AN186" i="3" s="1"/>
  <c r="AP186" i="14" a="1"/>
  <c r="AP186" i="14" s="1"/>
  <c r="AP186" i="3" s="1"/>
  <c r="AM186" i="14"/>
  <c r="AM186" i="3" s="1"/>
  <c r="Q187" i="4"/>
  <c r="U186" i="4" a="1"/>
  <c r="U186" i="4" s="1"/>
  <c r="R186" i="4"/>
  <c r="T186" i="4" a="1"/>
  <c r="T186" i="4" s="1"/>
  <c r="S186" i="4" a="1"/>
  <c r="S186" i="4" s="1"/>
  <c r="AL187" i="3" l="1"/>
  <c r="AL188" i="14"/>
  <c r="AN187" i="14" a="1"/>
  <c r="AN187" i="14" s="1"/>
  <c r="AN187" i="3" s="1"/>
  <c r="AO187" i="14" a="1"/>
  <c r="AO187" i="14" s="1"/>
  <c r="AO187" i="3" s="1"/>
  <c r="AP187" i="14" a="1"/>
  <c r="AP187" i="14" s="1"/>
  <c r="AP187" i="3" s="1"/>
  <c r="AM187" i="14"/>
  <c r="AM187" i="3" s="1"/>
  <c r="Q188" i="4"/>
  <c r="T187" i="4" a="1"/>
  <c r="T187" i="4" s="1"/>
  <c r="S187" i="4" a="1"/>
  <c r="S187" i="4" s="1"/>
  <c r="R187" i="4"/>
  <c r="U187" i="4" a="1"/>
  <c r="U187" i="4" s="1"/>
  <c r="AL188" i="3" l="1"/>
  <c r="AL189" i="14"/>
  <c r="AO188" i="14" a="1"/>
  <c r="AO188" i="14" s="1"/>
  <c r="AO188" i="3" s="1"/>
  <c r="AN188" i="14" a="1"/>
  <c r="AN188" i="14" s="1"/>
  <c r="AN188" i="3" s="1"/>
  <c r="AP188" i="14" a="1"/>
  <c r="AP188" i="14" s="1"/>
  <c r="AP188" i="3" s="1"/>
  <c r="AM188" i="14"/>
  <c r="AM188" i="3" s="1"/>
  <c r="Q189" i="4"/>
  <c r="S188" i="4" a="1"/>
  <c r="S188" i="4" s="1"/>
  <c r="T188" i="4" a="1"/>
  <c r="T188" i="4" s="1"/>
  <c r="R188" i="4"/>
  <c r="U188" i="4" a="1"/>
  <c r="U188" i="4" s="1"/>
  <c r="AL189" i="3" l="1"/>
  <c r="AL190" i="14"/>
  <c r="AO189" i="14" a="1"/>
  <c r="AO189" i="14" s="1"/>
  <c r="AO189" i="3" s="1"/>
  <c r="AN189" i="14" a="1"/>
  <c r="AN189" i="14" s="1"/>
  <c r="AN189" i="3" s="1"/>
  <c r="AM189" i="14"/>
  <c r="AM189" i="3" s="1"/>
  <c r="AP189" i="14" a="1"/>
  <c r="AP189" i="14" s="1"/>
  <c r="AP189" i="3" s="1"/>
  <c r="Q190" i="4"/>
  <c r="R189" i="4"/>
  <c r="S189" i="4" a="1"/>
  <c r="S189" i="4" s="1"/>
  <c r="T189" i="4" a="1"/>
  <c r="T189" i="4" s="1"/>
  <c r="U189" i="4" a="1"/>
  <c r="U189" i="4" s="1"/>
  <c r="AL190" i="3" l="1"/>
  <c r="AL191" i="14"/>
  <c r="AO190" i="14" a="1"/>
  <c r="AO190" i="14" s="1"/>
  <c r="AO190" i="3" s="1"/>
  <c r="AN190" i="14" a="1"/>
  <c r="AN190" i="14" s="1"/>
  <c r="AN190" i="3" s="1"/>
  <c r="AP190" i="14" a="1"/>
  <c r="AP190" i="14" s="1"/>
  <c r="AP190" i="3" s="1"/>
  <c r="AM190" i="14"/>
  <c r="AM190" i="3" s="1"/>
  <c r="Q191" i="4"/>
  <c r="T190" i="4" a="1"/>
  <c r="T190" i="4" s="1"/>
  <c r="U190" i="4" a="1"/>
  <c r="U190" i="4" s="1"/>
  <c r="R190" i="4"/>
  <c r="S190" i="4" a="1"/>
  <c r="S190" i="4" s="1"/>
  <c r="AL191" i="3" l="1"/>
  <c r="AL192" i="14"/>
  <c r="AO191" i="14" a="1"/>
  <c r="AO191" i="14" s="1"/>
  <c r="AO191" i="3" s="1"/>
  <c r="AN191" i="14" a="1"/>
  <c r="AN191" i="14" s="1"/>
  <c r="AN191" i="3" s="1"/>
  <c r="AP191" i="14" a="1"/>
  <c r="AP191" i="14" s="1"/>
  <c r="AP191" i="3" s="1"/>
  <c r="AM191" i="14"/>
  <c r="AM191" i="3" s="1"/>
  <c r="Q192" i="4"/>
  <c r="T191" i="4" a="1"/>
  <c r="T191" i="4" s="1"/>
  <c r="S191" i="4" a="1"/>
  <c r="S191" i="4" s="1"/>
  <c r="U191" i="4" a="1"/>
  <c r="U191" i="4" s="1"/>
  <c r="R191" i="4"/>
  <c r="AL193" i="14" l="1"/>
  <c r="AL192" i="3"/>
  <c r="AO192" i="14" a="1"/>
  <c r="AO192" i="14" s="1"/>
  <c r="AO192" i="3" s="1"/>
  <c r="AN192" i="14" a="1"/>
  <c r="AN192" i="14" s="1"/>
  <c r="AN192" i="3" s="1"/>
  <c r="AP192" i="14" a="1"/>
  <c r="AP192" i="14" s="1"/>
  <c r="AP192" i="3" s="1"/>
  <c r="AM192" i="14"/>
  <c r="AM192" i="3" s="1"/>
  <c r="Q193" i="4"/>
  <c r="R192" i="4"/>
  <c r="U192" i="4" a="1"/>
  <c r="U192" i="4" s="1"/>
  <c r="S192" i="4" a="1"/>
  <c r="S192" i="4" s="1"/>
  <c r="T192" i="4" a="1"/>
  <c r="T192" i="4" s="1"/>
  <c r="AL193" i="3" l="1"/>
  <c r="AL194" i="14"/>
  <c r="AN193" i="14" a="1"/>
  <c r="AN193" i="14" s="1"/>
  <c r="AN193" i="3" s="1"/>
  <c r="AO193" i="14" a="1"/>
  <c r="AO193" i="14" s="1"/>
  <c r="AO193" i="3" s="1"/>
  <c r="AM193" i="14"/>
  <c r="AM193" i="3" s="1"/>
  <c r="AP193" i="14" a="1"/>
  <c r="AP193" i="14" s="1"/>
  <c r="AP193" i="3" s="1"/>
  <c r="Q194" i="4"/>
  <c r="S193" i="4" a="1"/>
  <c r="S193" i="4" s="1"/>
  <c r="U193" i="4" a="1"/>
  <c r="U193" i="4" s="1"/>
  <c r="R193" i="4"/>
  <c r="T193" i="4" a="1"/>
  <c r="T193" i="4" s="1"/>
  <c r="AL194" i="3" l="1"/>
  <c r="AL195" i="14"/>
  <c r="AO194" i="14" a="1"/>
  <c r="AO194" i="14" s="1"/>
  <c r="AO194" i="3" s="1"/>
  <c r="AN194" i="14" a="1"/>
  <c r="AN194" i="14" s="1"/>
  <c r="AN194" i="3" s="1"/>
  <c r="AM194" i="14"/>
  <c r="AM194" i="3" s="1"/>
  <c r="AP194" i="14" a="1"/>
  <c r="AP194" i="14" s="1"/>
  <c r="AP194" i="3" s="1"/>
  <c r="S194" i="4" a="1"/>
  <c r="S194" i="4" s="1"/>
  <c r="R194" i="4"/>
  <c r="T194" i="4" a="1"/>
  <c r="T194" i="4" s="1"/>
  <c r="U194" i="4" a="1"/>
  <c r="U194" i="4" s="1"/>
  <c r="AL195" i="3" l="1"/>
  <c r="AL196" i="14"/>
  <c r="AO195" i="14" a="1"/>
  <c r="AO195" i="14" s="1"/>
  <c r="AO195" i="3" s="1"/>
  <c r="AN195" i="14" a="1"/>
  <c r="AN195" i="14" s="1"/>
  <c r="AN195" i="3" s="1"/>
  <c r="AM195" i="14"/>
  <c r="AM195" i="3" s="1"/>
  <c r="AP195" i="14" a="1"/>
  <c r="AP195" i="14" s="1"/>
  <c r="AP195" i="3" s="1"/>
  <c r="AL196" i="3" l="1"/>
  <c r="AO196" i="14" a="1"/>
  <c r="AO196" i="14" s="1"/>
  <c r="AO196" i="3" s="1"/>
  <c r="AN196" i="14" a="1"/>
  <c r="AN196" i="14" s="1"/>
  <c r="AN196" i="3" s="1"/>
  <c r="AM196" i="14"/>
  <c r="AM196" i="3" s="1"/>
  <c r="AP196" i="14" a="1"/>
  <c r="AP196" i="14" s="1"/>
  <c r="AP196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Chimeli, Janna</author>
  </authors>
  <commentList>
    <comment ref="S1" authorId="0" shapeId="0" xr:uid="{A9F2DC0C-F823-470E-9561-C47322FC288E}">
      <text>
        <r>
          <rPr>
            <sz val="9"/>
            <color indexed="81"/>
            <rFont val="Tahoma"/>
            <family val="2"/>
          </rPr>
          <t>All progress takes place outside of your comfort zone. – Michael John Bobak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Chimeli, Janna</author>
  </authors>
  <commentList>
    <comment ref="S1" authorId="0" shapeId="0" xr:uid="{1D36E660-7BA2-4D1A-8FD6-BAD66519DCD9}">
      <text>
        <r>
          <rPr>
            <sz val="9"/>
            <color indexed="81"/>
            <rFont val="Tahoma"/>
            <family val="2"/>
          </rPr>
          <t>The voice that tells you 'you can't' is usually lying. The one that says you can't do it all at once usually isn't. – Marsha Wright, entrepreneur and influencer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Chimeli, Janna</author>
  </authors>
  <commentList>
    <comment ref="S1" authorId="0" shapeId="0" xr:uid="{0C2F1370-D5D0-4989-884E-0F5305CF7516}">
      <text>
        <r>
          <rPr>
            <sz val="9"/>
            <color indexed="81"/>
            <rFont val="Tahoma"/>
            <family val="2"/>
          </rPr>
          <t>Courage doesn’t always roar. Sometimes courage is the quiet voice at the end of the day saying ‘I will try again tomorrow’. – Mary Anne Radmacher</t>
        </r>
      </text>
    </comment>
    <comment ref="AT4" authorId="0" shapeId="0" xr:uid="{CDBED5AB-15FC-4A69-9FE2-349B82653AE6}">
      <text>
        <r>
          <rPr>
            <sz val="9"/>
            <color indexed="81"/>
            <rFont val="Tahoma"/>
            <family val="2"/>
          </rPr>
          <t>Assumption</t>
        </r>
      </text>
    </comment>
    <comment ref="AR5" authorId="0" shapeId="0" xr:uid="{53279835-55F1-487A-A87E-FE8401BCBC56}">
      <text>
        <r>
          <rPr>
            <sz val="9"/>
            <color indexed="81"/>
            <rFont val="Tahoma"/>
            <family val="2"/>
          </rPr>
          <t>Assumption</t>
        </r>
      </text>
    </comment>
    <comment ref="AS5" authorId="0" shapeId="0" xr:uid="{92A092CE-47DF-4B8F-AACB-36E4B944FBF8}">
      <text>
        <r>
          <rPr>
            <sz val="9"/>
            <color indexed="81"/>
            <rFont val="Tahoma"/>
            <family val="2"/>
          </rPr>
          <t>Assumption</t>
        </r>
      </text>
    </comment>
    <comment ref="AT5" authorId="0" shapeId="0" xr:uid="{630772F0-471E-42F6-A468-00BD15B31AB3}">
      <text>
        <r>
          <rPr>
            <sz val="9"/>
            <color indexed="81"/>
            <rFont val="Tahoma"/>
            <family val="2"/>
          </rPr>
          <t>Assumption</t>
        </r>
      </text>
    </comment>
    <comment ref="AU5" authorId="0" shapeId="0" xr:uid="{67803663-0012-46DC-BC5E-BCF00BB9CE0E}">
      <text>
        <r>
          <rPr>
            <sz val="9"/>
            <color indexed="81"/>
            <rFont val="Tahoma"/>
            <family val="2"/>
          </rPr>
          <t>Assumption</t>
        </r>
      </text>
    </comment>
    <comment ref="AR6" authorId="0" shapeId="0" xr:uid="{62CAF392-86DB-4049-8F34-4462A6476AB2}">
      <text>
        <r>
          <rPr>
            <sz val="9"/>
            <color indexed="81"/>
            <rFont val="Tahoma"/>
            <family val="2"/>
          </rPr>
          <t>Assumption</t>
        </r>
      </text>
    </comment>
    <comment ref="AS6" authorId="0" shapeId="0" xr:uid="{9EA6E4B6-6EB7-4090-80F7-74B5BAAE86EA}">
      <text>
        <r>
          <rPr>
            <sz val="9"/>
            <color indexed="81"/>
            <rFont val="Tahoma"/>
            <family val="2"/>
          </rPr>
          <t>Assumption</t>
        </r>
      </text>
    </comment>
    <comment ref="AT6" authorId="0" shapeId="0" xr:uid="{5DD4984E-38F9-4080-B5FA-E529FB707AE4}">
      <text>
        <r>
          <rPr>
            <sz val="9"/>
            <color indexed="81"/>
            <rFont val="Tahoma"/>
            <family val="2"/>
          </rPr>
          <t>Assumption</t>
        </r>
      </text>
    </comment>
    <comment ref="AU6" authorId="0" shapeId="0" xr:uid="{0378275B-A2B3-48FD-9F3B-6F0504B3A6B4}">
      <text>
        <r>
          <rPr>
            <sz val="9"/>
            <color indexed="81"/>
            <rFont val="Tahoma"/>
            <family val="2"/>
          </rPr>
          <t>Assumption</t>
        </r>
      </text>
    </comment>
    <comment ref="AR7" authorId="0" shapeId="0" xr:uid="{7A480B24-B448-4A22-BF1A-210D9E8A06B8}">
      <text>
        <r>
          <rPr>
            <sz val="9"/>
            <color indexed="81"/>
            <rFont val="Tahoma"/>
            <family val="2"/>
          </rPr>
          <t>Assumption</t>
        </r>
      </text>
    </comment>
    <comment ref="AS7" authorId="0" shapeId="0" xr:uid="{3BEEAE3E-CADF-40E3-8949-0545BFBDCF6B}">
      <text>
        <r>
          <rPr>
            <sz val="9"/>
            <color indexed="81"/>
            <rFont val="Tahoma"/>
            <family val="2"/>
          </rPr>
          <t>Assumption</t>
        </r>
      </text>
    </comment>
    <comment ref="AT7" authorId="0" shapeId="0" xr:uid="{9836CE5F-0FA6-4E6C-8454-82BA2DC49B77}">
      <text>
        <r>
          <rPr>
            <sz val="9"/>
            <color indexed="81"/>
            <rFont val="Tahoma"/>
            <family val="2"/>
          </rPr>
          <t>Assumption</t>
        </r>
      </text>
    </comment>
    <comment ref="AU7" authorId="0" shapeId="0" xr:uid="{BA3A1609-657A-4EF2-B481-B2E0E3DF88FF}">
      <text>
        <r>
          <rPr>
            <sz val="9"/>
            <color indexed="81"/>
            <rFont val="Tahoma"/>
            <family val="2"/>
          </rPr>
          <t>Assumption</t>
        </r>
      </text>
    </comment>
    <comment ref="AR8" authorId="0" shapeId="0" xr:uid="{D7E10FBB-D5CA-46BC-8D14-29CC2080CE12}">
      <text>
        <r>
          <rPr>
            <sz val="9"/>
            <color indexed="81"/>
            <rFont val="Tahoma"/>
            <family val="2"/>
          </rPr>
          <t>Assumption</t>
        </r>
      </text>
    </comment>
    <comment ref="AS8" authorId="0" shapeId="0" xr:uid="{9D004B62-DC38-4309-AB32-2FBD2B71C913}">
      <text>
        <r>
          <rPr>
            <sz val="9"/>
            <color indexed="81"/>
            <rFont val="Tahoma"/>
            <family val="2"/>
          </rPr>
          <t>Assumption</t>
        </r>
      </text>
    </comment>
    <comment ref="AT8" authorId="0" shapeId="0" xr:uid="{796AA281-1867-4AC4-8985-4A70CCC979A6}">
      <text>
        <r>
          <rPr>
            <sz val="9"/>
            <color indexed="81"/>
            <rFont val="Tahoma"/>
            <family val="2"/>
          </rPr>
          <t>Assumption</t>
        </r>
      </text>
    </comment>
    <comment ref="AU8" authorId="0" shapeId="0" xr:uid="{B532C0A5-BECE-4EB9-ADDD-C5888567E5F8}">
      <text>
        <r>
          <rPr>
            <sz val="9"/>
            <color indexed="81"/>
            <rFont val="Tahoma"/>
            <family val="2"/>
          </rPr>
          <t>Assumption</t>
        </r>
      </text>
    </comment>
    <comment ref="AR9" authorId="0" shapeId="0" xr:uid="{EAAAAE89-05BC-42CA-8E04-012B95C15682}">
      <text>
        <r>
          <rPr>
            <sz val="9"/>
            <color indexed="81"/>
            <rFont val="Tahoma"/>
            <family val="2"/>
          </rPr>
          <t>Assumption</t>
        </r>
      </text>
    </comment>
    <comment ref="AS9" authorId="0" shapeId="0" xr:uid="{47FCBA0B-6C91-41F9-A5FB-8281586BE5DC}">
      <text>
        <r>
          <rPr>
            <sz val="9"/>
            <color indexed="81"/>
            <rFont val="Tahoma"/>
            <family val="2"/>
          </rPr>
          <t>Assumption</t>
        </r>
      </text>
    </comment>
    <comment ref="AT9" authorId="0" shapeId="0" xr:uid="{57D154CC-54EC-4690-8963-D3EE0C0D4455}">
      <text>
        <r>
          <rPr>
            <sz val="9"/>
            <color indexed="81"/>
            <rFont val="Tahoma"/>
            <family val="2"/>
          </rPr>
          <t>Assumption</t>
        </r>
      </text>
    </comment>
    <comment ref="AU9" authorId="0" shapeId="0" xr:uid="{04E8D35A-A944-466D-9A2D-952A6E822FEB}">
      <text>
        <r>
          <rPr>
            <sz val="9"/>
            <color indexed="81"/>
            <rFont val="Tahoma"/>
            <family val="2"/>
          </rPr>
          <t>Assumption</t>
        </r>
      </text>
    </comment>
    <comment ref="AR10" authorId="0" shapeId="0" xr:uid="{DD0987FC-4876-4A67-B765-2398BBD8D3CC}">
      <text>
        <r>
          <rPr>
            <sz val="9"/>
            <color indexed="81"/>
            <rFont val="Tahoma"/>
            <family val="2"/>
          </rPr>
          <t>Assumption</t>
        </r>
      </text>
    </comment>
    <comment ref="AS10" authorId="0" shapeId="0" xr:uid="{10661710-F2C7-44B6-81A8-C090785C929F}">
      <text>
        <r>
          <rPr>
            <sz val="9"/>
            <color indexed="81"/>
            <rFont val="Tahoma"/>
            <family val="2"/>
          </rPr>
          <t>Assumption</t>
        </r>
      </text>
    </comment>
    <comment ref="AT10" authorId="0" shapeId="0" xr:uid="{536D005D-8321-4B32-BEEC-37CFA6CEE849}">
      <text>
        <r>
          <rPr>
            <sz val="9"/>
            <color indexed="81"/>
            <rFont val="Tahoma"/>
            <family val="2"/>
          </rPr>
          <t>Assumption</t>
        </r>
      </text>
    </comment>
    <comment ref="AU10" authorId="0" shapeId="0" xr:uid="{5DD651AF-C048-430F-BF54-FA2D7E44C533}">
      <text>
        <r>
          <rPr>
            <sz val="9"/>
            <color indexed="81"/>
            <rFont val="Tahoma"/>
            <family val="2"/>
          </rPr>
          <t>Assumption</t>
        </r>
      </text>
    </comment>
    <comment ref="AR11" authorId="0" shapeId="0" xr:uid="{3FC35212-80C3-4A7B-A2E2-3EB2A9816387}">
      <text>
        <r>
          <rPr>
            <sz val="9"/>
            <color indexed="81"/>
            <rFont val="Tahoma"/>
            <family val="2"/>
          </rPr>
          <t>Assumption</t>
        </r>
      </text>
    </comment>
    <comment ref="AS11" authorId="0" shapeId="0" xr:uid="{B9490F69-A6FB-4EC6-8902-5DC7359B6007}">
      <text>
        <r>
          <rPr>
            <sz val="9"/>
            <color indexed="81"/>
            <rFont val="Tahoma"/>
            <family val="2"/>
          </rPr>
          <t>Assumption</t>
        </r>
      </text>
    </comment>
    <comment ref="AT11" authorId="0" shapeId="0" xr:uid="{20DDA0A8-10AB-4B6B-8C54-3A14067D3F43}">
      <text>
        <r>
          <rPr>
            <sz val="9"/>
            <color indexed="81"/>
            <rFont val="Tahoma"/>
            <family val="2"/>
          </rPr>
          <t>Assumption</t>
        </r>
      </text>
    </comment>
    <comment ref="AU11" authorId="0" shapeId="0" xr:uid="{D38295D2-F1A9-417D-B435-15E473E14125}">
      <text>
        <r>
          <rPr>
            <sz val="9"/>
            <color indexed="81"/>
            <rFont val="Tahoma"/>
            <family val="2"/>
          </rPr>
          <t>Assumption</t>
        </r>
      </text>
    </comment>
    <comment ref="AR12" authorId="0" shapeId="0" xr:uid="{EB55A99F-73B8-41B1-9B68-DFFDCCFDBC05}">
      <text>
        <r>
          <rPr>
            <sz val="9"/>
            <color indexed="81"/>
            <rFont val="Tahoma"/>
            <family val="2"/>
          </rPr>
          <t>Assumption</t>
        </r>
      </text>
    </comment>
    <comment ref="AS12" authorId="0" shapeId="0" xr:uid="{2B17EA8F-A047-4F85-A8B6-C6C10FF81653}">
      <text>
        <r>
          <rPr>
            <sz val="9"/>
            <color indexed="81"/>
            <rFont val="Tahoma"/>
            <family val="2"/>
          </rPr>
          <t>Assumption</t>
        </r>
      </text>
    </comment>
    <comment ref="AT12" authorId="0" shapeId="0" xr:uid="{D1BAF5A3-2D45-48E0-8476-7EF76DE5DE9A}">
      <text>
        <r>
          <rPr>
            <sz val="9"/>
            <color indexed="81"/>
            <rFont val="Tahoma"/>
            <family val="2"/>
          </rPr>
          <t>Assumption</t>
        </r>
      </text>
    </comment>
    <comment ref="AU12" authorId="0" shapeId="0" xr:uid="{862677AD-FE50-4682-A347-9D81C21D4E56}">
      <text>
        <r>
          <rPr>
            <sz val="9"/>
            <color indexed="81"/>
            <rFont val="Tahoma"/>
            <family val="2"/>
          </rPr>
          <t>Assumption</t>
        </r>
      </text>
    </comment>
    <comment ref="AR13" authorId="0" shapeId="0" xr:uid="{49CF7E60-2E7A-4AC0-8EF2-6F4B6C4F29C3}">
      <text>
        <r>
          <rPr>
            <sz val="9"/>
            <color indexed="81"/>
            <rFont val="Tahoma"/>
            <family val="2"/>
          </rPr>
          <t>Assumption</t>
        </r>
      </text>
    </comment>
    <comment ref="AS13" authorId="0" shapeId="0" xr:uid="{9E9ADCF1-9C5C-4FA1-A12C-478D1FCBA396}">
      <text>
        <r>
          <rPr>
            <sz val="9"/>
            <color indexed="81"/>
            <rFont val="Tahoma"/>
            <family val="2"/>
          </rPr>
          <t>Assumption</t>
        </r>
      </text>
    </comment>
    <comment ref="AT13" authorId="0" shapeId="0" xr:uid="{91996961-0BCC-4C2A-A479-B4627739F591}">
      <text>
        <r>
          <rPr>
            <sz val="9"/>
            <color indexed="81"/>
            <rFont val="Tahoma"/>
            <family val="2"/>
          </rPr>
          <t>Assumption</t>
        </r>
      </text>
    </comment>
    <comment ref="AU13" authorId="0" shapeId="0" xr:uid="{08892F69-C189-4A49-A93D-2EE7EC21B51D}">
      <text>
        <r>
          <rPr>
            <sz val="9"/>
            <color indexed="81"/>
            <rFont val="Tahoma"/>
            <family val="2"/>
          </rPr>
          <t>Assumption</t>
        </r>
      </text>
    </comment>
    <comment ref="AR14" authorId="0" shapeId="0" xr:uid="{0F6CB5E8-E940-4543-B70B-6C3A4919666C}">
      <text>
        <r>
          <rPr>
            <sz val="9"/>
            <color indexed="81"/>
            <rFont val="Tahoma"/>
            <family val="2"/>
          </rPr>
          <t>Assumption</t>
        </r>
      </text>
    </comment>
    <comment ref="AS14" authorId="0" shapeId="0" xr:uid="{F611EA27-DB56-46DF-A6AA-CFA2694F9A0A}">
      <text>
        <r>
          <rPr>
            <sz val="9"/>
            <color indexed="81"/>
            <rFont val="Tahoma"/>
            <family val="2"/>
          </rPr>
          <t>Assumption</t>
        </r>
      </text>
    </comment>
    <comment ref="AT14" authorId="0" shapeId="0" xr:uid="{28051D87-B8F6-4CD0-B16A-E2799DA36210}">
      <text>
        <r>
          <rPr>
            <sz val="9"/>
            <color indexed="81"/>
            <rFont val="Tahoma"/>
            <family val="2"/>
          </rPr>
          <t>Assumption</t>
        </r>
      </text>
    </comment>
    <comment ref="AU14" authorId="0" shapeId="0" xr:uid="{05C5D64E-3FD8-4746-8BD8-034C8515C2A5}">
      <text>
        <r>
          <rPr>
            <sz val="9"/>
            <color indexed="81"/>
            <rFont val="Tahoma"/>
            <family val="2"/>
          </rPr>
          <t>Assumption</t>
        </r>
      </text>
    </comment>
    <comment ref="AR15" authorId="0" shapeId="0" xr:uid="{1E24FFCD-A2F0-493E-B908-749B891299AF}">
      <text>
        <r>
          <rPr>
            <sz val="9"/>
            <color indexed="81"/>
            <rFont val="Tahoma"/>
            <family val="2"/>
          </rPr>
          <t>Assumption</t>
        </r>
      </text>
    </comment>
    <comment ref="AS15" authorId="0" shapeId="0" xr:uid="{3002E480-B0DA-4F28-838C-D017D79B1B1E}">
      <text>
        <r>
          <rPr>
            <sz val="9"/>
            <color indexed="81"/>
            <rFont val="Tahoma"/>
            <family val="2"/>
          </rPr>
          <t>Assumption</t>
        </r>
      </text>
    </comment>
    <comment ref="AT15" authorId="0" shapeId="0" xr:uid="{E4A41B2C-1EC5-461F-BF1C-D3E3EA122826}">
      <text>
        <r>
          <rPr>
            <sz val="9"/>
            <color indexed="81"/>
            <rFont val="Tahoma"/>
            <family val="2"/>
          </rPr>
          <t>Assumption</t>
        </r>
      </text>
    </comment>
    <comment ref="AU15" authorId="0" shapeId="0" xr:uid="{C72E2D03-A5EA-41BB-A169-0BEEA52E3FDE}">
      <text>
        <r>
          <rPr>
            <sz val="9"/>
            <color indexed="81"/>
            <rFont val="Tahoma"/>
            <family val="2"/>
          </rPr>
          <t>Assumption</t>
        </r>
      </text>
    </comment>
    <comment ref="AR16" authorId="0" shapeId="0" xr:uid="{6369BC37-39A0-4126-9A06-E5F6BF15DA26}">
      <text>
        <r>
          <rPr>
            <sz val="9"/>
            <color indexed="81"/>
            <rFont val="Tahoma"/>
            <family val="2"/>
          </rPr>
          <t>Assumption</t>
        </r>
      </text>
    </comment>
    <comment ref="AS16" authorId="0" shapeId="0" xr:uid="{306322BF-66C0-4724-888D-DA45C26EEE76}">
      <text>
        <r>
          <rPr>
            <sz val="9"/>
            <color indexed="81"/>
            <rFont val="Tahoma"/>
            <family val="2"/>
          </rPr>
          <t>Assumption</t>
        </r>
      </text>
    </comment>
    <comment ref="AT16" authorId="0" shapeId="0" xr:uid="{34185291-215C-4577-B1B0-EFBB755B0116}">
      <text>
        <r>
          <rPr>
            <sz val="9"/>
            <color indexed="81"/>
            <rFont val="Tahoma"/>
            <family val="2"/>
          </rPr>
          <t>Assumption</t>
        </r>
      </text>
    </comment>
    <comment ref="AU16" authorId="0" shapeId="0" xr:uid="{D52CD6DE-D5BE-49AA-9A6D-922E46CA6E33}">
      <text>
        <r>
          <rPr>
            <sz val="9"/>
            <color indexed="81"/>
            <rFont val="Tahoma"/>
            <family val="2"/>
          </rPr>
          <t>Assumption</t>
        </r>
      </text>
    </comment>
    <comment ref="AR17" authorId="0" shapeId="0" xr:uid="{A10BDAD5-08DE-4834-BA07-9353E498E87B}">
      <text>
        <r>
          <rPr>
            <sz val="9"/>
            <color indexed="81"/>
            <rFont val="Tahoma"/>
            <family val="2"/>
          </rPr>
          <t>Assumption</t>
        </r>
      </text>
    </comment>
    <comment ref="AS17" authorId="0" shapeId="0" xr:uid="{BBDE5CAC-1619-420B-A5A2-D6410108CC72}">
      <text>
        <r>
          <rPr>
            <sz val="9"/>
            <color indexed="81"/>
            <rFont val="Tahoma"/>
            <family val="2"/>
          </rPr>
          <t>Assumption</t>
        </r>
      </text>
    </comment>
    <comment ref="AT17" authorId="0" shapeId="0" xr:uid="{8806D7C0-14E7-4EFE-8CB8-DD4F70FC0138}">
      <text>
        <r>
          <rPr>
            <sz val="9"/>
            <color indexed="81"/>
            <rFont val="Tahoma"/>
            <family val="2"/>
          </rPr>
          <t>Assumption</t>
        </r>
      </text>
    </comment>
    <comment ref="AU17" authorId="0" shapeId="0" xr:uid="{0C6A8159-69B4-4931-834B-8B096BA341ED}">
      <text>
        <r>
          <rPr>
            <sz val="9"/>
            <color indexed="81"/>
            <rFont val="Tahoma"/>
            <family val="2"/>
          </rPr>
          <t>Assumption</t>
        </r>
      </text>
    </comment>
    <comment ref="AR18" authorId="0" shapeId="0" xr:uid="{99F6ED53-C13A-4684-BF16-56E2AC356E3A}">
      <text>
        <r>
          <rPr>
            <sz val="9"/>
            <color indexed="81"/>
            <rFont val="Tahoma"/>
            <family val="2"/>
          </rPr>
          <t>Assumption</t>
        </r>
      </text>
    </comment>
    <comment ref="AS18" authorId="0" shapeId="0" xr:uid="{1CD39B4F-383D-471C-8738-97D51046FAD4}">
      <text>
        <r>
          <rPr>
            <sz val="9"/>
            <color indexed="81"/>
            <rFont val="Tahoma"/>
            <family val="2"/>
          </rPr>
          <t>Assumption</t>
        </r>
      </text>
    </comment>
    <comment ref="AT18" authorId="0" shapeId="0" xr:uid="{5F48F002-4EF0-4C0F-9E6E-8495228F4C0B}">
      <text>
        <r>
          <rPr>
            <sz val="9"/>
            <color indexed="81"/>
            <rFont val="Tahoma"/>
            <family val="2"/>
          </rPr>
          <t>Assumption</t>
        </r>
      </text>
    </comment>
    <comment ref="AU18" authorId="0" shapeId="0" xr:uid="{EAD39FA4-CF8C-4305-B849-CE63E1B4771E}">
      <text>
        <r>
          <rPr>
            <sz val="9"/>
            <color indexed="81"/>
            <rFont val="Tahoma"/>
            <family val="2"/>
          </rPr>
          <t>Assumption</t>
        </r>
      </text>
    </comment>
    <comment ref="AR19" authorId="0" shapeId="0" xr:uid="{2640D8DB-E893-4F09-AA78-D603E872D849}">
      <text>
        <r>
          <rPr>
            <sz val="9"/>
            <color indexed="81"/>
            <rFont val="Tahoma"/>
            <family val="2"/>
          </rPr>
          <t>Assumption</t>
        </r>
      </text>
    </comment>
    <comment ref="AS19" authorId="0" shapeId="0" xr:uid="{9407F1BF-23D2-4C35-B296-C67D55F0DED0}">
      <text>
        <r>
          <rPr>
            <sz val="9"/>
            <color indexed="81"/>
            <rFont val="Tahoma"/>
            <family val="2"/>
          </rPr>
          <t>Assumption</t>
        </r>
      </text>
    </comment>
    <comment ref="AT19" authorId="0" shapeId="0" xr:uid="{EA1B13FA-CBBE-4F3A-8041-378710D65BD2}">
      <text>
        <r>
          <rPr>
            <sz val="9"/>
            <color indexed="81"/>
            <rFont val="Tahoma"/>
            <family val="2"/>
          </rPr>
          <t>Assumption</t>
        </r>
      </text>
    </comment>
    <comment ref="AU19" authorId="0" shapeId="0" xr:uid="{1290143C-789D-4380-BBC4-4794FDFB014C}">
      <text>
        <r>
          <rPr>
            <sz val="9"/>
            <color indexed="81"/>
            <rFont val="Tahoma"/>
            <family val="2"/>
          </rPr>
          <t>Assumption</t>
        </r>
      </text>
    </comment>
    <comment ref="AR20" authorId="0" shapeId="0" xr:uid="{DE74ACFE-54CC-486A-BBCF-FC356B60ABDD}">
      <text>
        <r>
          <rPr>
            <sz val="9"/>
            <color indexed="81"/>
            <rFont val="Tahoma"/>
            <family val="2"/>
          </rPr>
          <t>Assumption</t>
        </r>
      </text>
    </comment>
    <comment ref="AS20" authorId="0" shapeId="0" xr:uid="{3EC98DCC-54DC-47DC-A021-D77A54C314B4}">
      <text>
        <r>
          <rPr>
            <sz val="9"/>
            <color indexed="81"/>
            <rFont val="Tahoma"/>
            <family val="2"/>
          </rPr>
          <t>Assumption</t>
        </r>
      </text>
    </comment>
    <comment ref="AT20" authorId="0" shapeId="0" xr:uid="{60B55C40-86AF-4E56-A16D-B6EA6A306C84}">
      <text>
        <r>
          <rPr>
            <sz val="9"/>
            <color indexed="81"/>
            <rFont val="Tahoma"/>
            <family val="2"/>
          </rPr>
          <t>Assumption</t>
        </r>
      </text>
    </comment>
    <comment ref="AU20" authorId="0" shapeId="0" xr:uid="{58238C15-D9E5-4C16-AC3C-2294B764F2E1}">
      <text>
        <r>
          <rPr>
            <sz val="9"/>
            <color indexed="81"/>
            <rFont val="Tahoma"/>
            <family val="2"/>
          </rPr>
          <t>Assumption</t>
        </r>
      </text>
    </comment>
    <comment ref="AR21" authorId="0" shapeId="0" xr:uid="{407D5BA9-A7C1-4C26-B5CD-F24EF23EC832}">
      <text>
        <r>
          <rPr>
            <sz val="9"/>
            <color indexed="81"/>
            <rFont val="Tahoma"/>
            <family val="2"/>
          </rPr>
          <t>Assumption</t>
        </r>
      </text>
    </comment>
    <comment ref="AS21" authorId="0" shapeId="0" xr:uid="{593A88D4-FCC6-4FAF-A38A-F2FD54B2A0EF}">
      <text>
        <r>
          <rPr>
            <sz val="9"/>
            <color indexed="81"/>
            <rFont val="Tahoma"/>
            <family val="2"/>
          </rPr>
          <t>Assumption</t>
        </r>
      </text>
    </comment>
    <comment ref="AT21" authorId="0" shapeId="0" xr:uid="{2BA504E6-A402-43FC-B844-AFED29EC4D38}">
      <text>
        <r>
          <rPr>
            <sz val="9"/>
            <color indexed="81"/>
            <rFont val="Tahoma"/>
            <family val="2"/>
          </rPr>
          <t>Assumption</t>
        </r>
      </text>
    </comment>
    <comment ref="AU21" authorId="0" shapeId="0" xr:uid="{205FDC40-5E91-4D54-B2FF-46B2419F6D55}">
      <text>
        <r>
          <rPr>
            <sz val="9"/>
            <color indexed="81"/>
            <rFont val="Tahoma"/>
            <family val="2"/>
          </rPr>
          <t>Assumption</t>
        </r>
      </text>
    </comment>
    <comment ref="AR22" authorId="0" shapeId="0" xr:uid="{980C1557-8000-46F7-A88B-4B573965294F}">
      <text>
        <r>
          <rPr>
            <sz val="9"/>
            <color indexed="81"/>
            <rFont val="Tahoma"/>
            <family val="2"/>
          </rPr>
          <t>Assumption</t>
        </r>
      </text>
    </comment>
    <comment ref="AS22" authorId="0" shapeId="0" xr:uid="{6D39502D-D9FC-426D-8409-C1DEA47CE8F9}">
      <text>
        <r>
          <rPr>
            <sz val="9"/>
            <color indexed="81"/>
            <rFont val="Tahoma"/>
            <family val="2"/>
          </rPr>
          <t>Assumption</t>
        </r>
      </text>
    </comment>
    <comment ref="AT22" authorId="0" shapeId="0" xr:uid="{37B56167-D14D-419C-AA5A-73E20EA8BC04}">
      <text>
        <r>
          <rPr>
            <sz val="9"/>
            <color indexed="81"/>
            <rFont val="Tahoma"/>
            <family val="2"/>
          </rPr>
          <t>Assumption</t>
        </r>
      </text>
    </comment>
    <comment ref="AU22" authorId="0" shapeId="0" xr:uid="{B739E364-41A0-4145-AAFB-62E458C5B71A}">
      <text>
        <r>
          <rPr>
            <sz val="9"/>
            <color indexed="81"/>
            <rFont val="Tahoma"/>
            <family val="2"/>
          </rPr>
          <t>Assumption</t>
        </r>
      </text>
    </comment>
    <comment ref="AR23" authorId="0" shapeId="0" xr:uid="{DC1CD86C-3978-4445-86C5-FE99FC0FE019}">
      <text>
        <r>
          <rPr>
            <sz val="9"/>
            <color indexed="81"/>
            <rFont val="Tahoma"/>
            <family val="2"/>
          </rPr>
          <t>Assumption</t>
        </r>
      </text>
    </comment>
    <comment ref="AS23" authorId="0" shapeId="0" xr:uid="{D18B7B63-6D70-4958-9E94-2C84D142B05A}">
      <text>
        <r>
          <rPr>
            <sz val="9"/>
            <color indexed="81"/>
            <rFont val="Tahoma"/>
            <family val="2"/>
          </rPr>
          <t>Assumption</t>
        </r>
      </text>
    </comment>
    <comment ref="AT23" authorId="0" shapeId="0" xr:uid="{F51EC115-D6A9-4120-9484-C6CBADA3F47D}">
      <text>
        <r>
          <rPr>
            <sz val="9"/>
            <color indexed="81"/>
            <rFont val="Tahoma"/>
            <family val="2"/>
          </rPr>
          <t>Assumption</t>
        </r>
      </text>
    </comment>
    <comment ref="AU23" authorId="0" shapeId="0" xr:uid="{395946F2-3F16-4EC0-96C4-EFCD26606887}">
      <text>
        <r>
          <rPr>
            <sz val="9"/>
            <color indexed="81"/>
            <rFont val="Tahoma"/>
            <family val="2"/>
          </rPr>
          <t>Assumption</t>
        </r>
      </text>
    </comment>
    <comment ref="AR24" authorId="0" shapeId="0" xr:uid="{9511AF91-3CF9-4B4B-96AC-4FB5E315063E}">
      <text>
        <r>
          <rPr>
            <sz val="9"/>
            <color indexed="81"/>
            <rFont val="Tahoma"/>
            <family val="2"/>
          </rPr>
          <t>Assumption</t>
        </r>
      </text>
    </comment>
    <comment ref="AS24" authorId="0" shapeId="0" xr:uid="{43A95B07-D3C6-4CC4-8F9D-8A66C8BA944F}">
      <text>
        <r>
          <rPr>
            <sz val="9"/>
            <color indexed="81"/>
            <rFont val="Tahoma"/>
            <family val="2"/>
          </rPr>
          <t>Assumption</t>
        </r>
      </text>
    </comment>
    <comment ref="AT24" authorId="0" shapeId="0" xr:uid="{A3A82D3F-D405-4E73-B44F-AF61D45463D2}">
      <text>
        <r>
          <rPr>
            <sz val="9"/>
            <color indexed="81"/>
            <rFont val="Tahoma"/>
            <family val="2"/>
          </rPr>
          <t>Assumption</t>
        </r>
      </text>
    </comment>
    <comment ref="AU24" authorId="0" shapeId="0" xr:uid="{CF9EBA74-8A2F-4E15-AD45-E91D9E7490D3}">
      <text>
        <r>
          <rPr>
            <sz val="9"/>
            <color indexed="81"/>
            <rFont val="Tahoma"/>
            <family val="2"/>
          </rPr>
          <t>Assumption</t>
        </r>
      </text>
    </comment>
    <comment ref="AR25" authorId="0" shapeId="0" xr:uid="{C2308553-5C85-4445-8E89-EBAB13569BAD}">
      <text>
        <r>
          <rPr>
            <sz val="9"/>
            <color indexed="81"/>
            <rFont val="Tahoma"/>
            <family val="2"/>
          </rPr>
          <t>Assumption</t>
        </r>
      </text>
    </comment>
    <comment ref="AS25" authorId="0" shapeId="0" xr:uid="{56087C36-9E6E-409A-B112-E52E60A15377}">
      <text>
        <r>
          <rPr>
            <sz val="9"/>
            <color indexed="81"/>
            <rFont val="Tahoma"/>
            <family val="2"/>
          </rPr>
          <t>Assumption</t>
        </r>
      </text>
    </comment>
    <comment ref="AT25" authorId="0" shapeId="0" xr:uid="{F2CABD66-9338-47FD-80B4-A3E8EEAD0B14}">
      <text>
        <r>
          <rPr>
            <sz val="9"/>
            <color indexed="81"/>
            <rFont val="Tahoma"/>
            <family val="2"/>
          </rPr>
          <t>Assumption</t>
        </r>
      </text>
    </comment>
    <comment ref="AU25" authorId="0" shapeId="0" xr:uid="{308DC41E-1102-4DA0-AA39-58D9CAA5C02A}">
      <text>
        <r>
          <rPr>
            <sz val="9"/>
            <color indexed="81"/>
            <rFont val="Tahoma"/>
            <family val="2"/>
          </rPr>
          <t>Assumption</t>
        </r>
      </text>
    </comment>
    <comment ref="AR26" authorId="0" shapeId="0" xr:uid="{50707FF6-11B5-4FD1-9042-B7B6294AB791}">
      <text>
        <r>
          <rPr>
            <sz val="9"/>
            <color indexed="81"/>
            <rFont val="Tahoma"/>
            <family val="2"/>
          </rPr>
          <t>Assumption</t>
        </r>
      </text>
    </comment>
    <comment ref="AS26" authorId="0" shapeId="0" xr:uid="{346934CF-947A-49E8-801B-EEC98D3E3F5E}">
      <text>
        <r>
          <rPr>
            <sz val="9"/>
            <color indexed="81"/>
            <rFont val="Tahoma"/>
            <family val="2"/>
          </rPr>
          <t>Assumption</t>
        </r>
      </text>
    </comment>
    <comment ref="AT26" authorId="0" shapeId="0" xr:uid="{563A7AC7-EC8D-47B3-A06C-9E267FAA0596}">
      <text>
        <r>
          <rPr>
            <sz val="9"/>
            <color indexed="81"/>
            <rFont val="Tahoma"/>
            <family val="2"/>
          </rPr>
          <t>Assumption</t>
        </r>
      </text>
    </comment>
    <comment ref="AU26" authorId="0" shapeId="0" xr:uid="{B1D7233D-044E-4F6E-8433-0AF46233C2E2}">
      <text>
        <r>
          <rPr>
            <sz val="9"/>
            <color indexed="81"/>
            <rFont val="Tahoma"/>
            <family val="2"/>
          </rPr>
          <t>Assumption</t>
        </r>
      </text>
    </comment>
    <comment ref="AR27" authorId="0" shapeId="0" xr:uid="{A3A78E80-A72B-4454-ABEA-6176B78F6812}">
      <text>
        <r>
          <rPr>
            <sz val="9"/>
            <color indexed="81"/>
            <rFont val="Tahoma"/>
            <family val="2"/>
          </rPr>
          <t>Assumption</t>
        </r>
      </text>
    </comment>
    <comment ref="AS27" authorId="0" shapeId="0" xr:uid="{9BE84620-F161-45F6-9DAA-6E7264F94430}">
      <text>
        <r>
          <rPr>
            <sz val="9"/>
            <color indexed="81"/>
            <rFont val="Tahoma"/>
            <family val="2"/>
          </rPr>
          <t>Assumption</t>
        </r>
      </text>
    </comment>
    <comment ref="AT27" authorId="0" shapeId="0" xr:uid="{44D4E518-FD5F-486F-A516-B1DB2EFBA036}">
      <text>
        <r>
          <rPr>
            <sz val="9"/>
            <color indexed="81"/>
            <rFont val="Tahoma"/>
            <family val="2"/>
          </rPr>
          <t>Assumption</t>
        </r>
      </text>
    </comment>
    <comment ref="AU27" authorId="0" shapeId="0" xr:uid="{9C32CD8A-1FE7-48E6-B1B5-70E34E583296}">
      <text>
        <r>
          <rPr>
            <sz val="9"/>
            <color indexed="81"/>
            <rFont val="Tahoma"/>
            <family val="2"/>
          </rPr>
          <t>Assumption</t>
        </r>
      </text>
    </comment>
    <comment ref="AR28" authorId="0" shapeId="0" xr:uid="{DC0E0897-3E37-4B6F-AC0B-176F0041880B}">
      <text>
        <r>
          <rPr>
            <sz val="9"/>
            <color indexed="81"/>
            <rFont val="Tahoma"/>
            <family val="2"/>
          </rPr>
          <t>Assumption</t>
        </r>
      </text>
    </comment>
    <comment ref="AS28" authorId="0" shapeId="0" xr:uid="{054EBB11-0E67-4EAB-BE99-F5357171EDA6}">
      <text>
        <r>
          <rPr>
            <sz val="9"/>
            <color indexed="81"/>
            <rFont val="Tahoma"/>
            <family val="2"/>
          </rPr>
          <t>Assumption</t>
        </r>
      </text>
    </comment>
    <comment ref="AT28" authorId="0" shapeId="0" xr:uid="{8C0C6D7F-7C68-40A7-A4BB-61C48F6A07F0}">
      <text>
        <r>
          <rPr>
            <sz val="9"/>
            <color indexed="81"/>
            <rFont val="Tahoma"/>
            <family val="2"/>
          </rPr>
          <t>Assumption</t>
        </r>
      </text>
    </comment>
    <comment ref="AU28" authorId="0" shapeId="0" xr:uid="{25A87DB9-7F53-4E5C-B419-BDD9126B2B66}">
      <text>
        <r>
          <rPr>
            <sz val="9"/>
            <color indexed="81"/>
            <rFont val="Tahoma"/>
            <family val="2"/>
          </rPr>
          <t>Assumption</t>
        </r>
      </text>
    </comment>
    <comment ref="AR29" authorId="0" shapeId="0" xr:uid="{7271ABBC-3AD9-4DCD-B9DE-3BF1D87002C6}">
      <text>
        <r>
          <rPr>
            <sz val="9"/>
            <color indexed="81"/>
            <rFont val="Tahoma"/>
            <family val="2"/>
          </rPr>
          <t>Assumption</t>
        </r>
      </text>
    </comment>
    <comment ref="AS29" authorId="0" shapeId="0" xr:uid="{9E161971-1DE6-4D0F-B17A-0B63B8B52CCD}">
      <text>
        <r>
          <rPr>
            <sz val="9"/>
            <color indexed="81"/>
            <rFont val="Tahoma"/>
            <family val="2"/>
          </rPr>
          <t>Assumption</t>
        </r>
      </text>
    </comment>
    <comment ref="AT29" authorId="0" shapeId="0" xr:uid="{6EF81135-62BB-4EC2-A842-F7DF8A3ED1E4}">
      <text>
        <r>
          <rPr>
            <sz val="9"/>
            <color indexed="81"/>
            <rFont val="Tahoma"/>
            <family val="2"/>
          </rPr>
          <t>Assumption</t>
        </r>
      </text>
    </comment>
    <comment ref="AU29" authorId="0" shapeId="0" xr:uid="{AEE3D51B-104F-4970-BD45-8DD37760C45D}">
      <text>
        <r>
          <rPr>
            <sz val="9"/>
            <color indexed="81"/>
            <rFont val="Tahoma"/>
            <family val="2"/>
          </rPr>
          <t>Assumption</t>
        </r>
      </text>
    </comment>
    <comment ref="AR30" authorId="0" shapeId="0" xr:uid="{364AD3B4-4698-44D8-B7CE-0BFBA4C3A3F2}">
      <text>
        <r>
          <rPr>
            <sz val="9"/>
            <color indexed="81"/>
            <rFont val="Tahoma"/>
            <family val="2"/>
          </rPr>
          <t>Assumption</t>
        </r>
      </text>
    </comment>
    <comment ref="AS30" authorId="0" shapeId="0" xr:uid="{F13BC1D5-90F3-41FF-B162-147206E95529}">
      <text>
        <r>
          <rPr>
            <sz val="9"/>
            <color indexed="81"/>
            <rFont val="Tahoma"/>
            <family val="2"/>
          </rPr>
          <t>Assumption</t>
        </r>
      </text>
    </comment>
    <comment ref="AT30" authorId="0" shapeId="0" xr:uid="{49F1D025-781F-4F74-8414-FE29AEE60CAF}">
      <text>
        <r>
          <rPr>
            <sz val="9"/>
            <color indexed="81"/>
            <rFont val="Tahoma"/>
            <family val="2"/>
          </rPr>
          <t>Assumption</t>
        </r>
      </text>
    </comment>
    <comment ref="AU30" authorId="0" shapeId="0" xr:uid="{80779115-6822-457A-8DD3-C991F61C469F}">
      <text>
        <r>
          <rPr>
            <sz val="9"/>
            <color indexed="81"/>
            <rFont val="Tahoma"/>
            <family val="2"/>
          </rPr>
          <t>Assumption</t>
        </r>
      </text>
    </comment>
    <comment ref="AR31" authorId="0" shapeId="0" xr:uid="{63C199B4-89EB-4F10-8139-E1C401962B97}">
      <text>
        <r>
          <rPr>
            <sz val="9"/>
            <color indexed="81"/>
            <rFont val="Tahoma"/>
            <family val="2"/>
          </rPr>
          <t>Assumption</t>
        </r>
      </text>
    </comment>
    <comment ref="AS31" authorId="0" shapeId="0" xr:uid="{6F2D225B-4775-491B-AD6F-9A6D871B04E4}">
      <text>
        <r>
          <rPr>
            <sz val="9"/>
            <color indexed="81"/>
            <rFont val="Tahoma"/>
            <family val="2"/>
          </rPr>
          <t>Assumption</t>
        </r>
      </text>
    </comment>
    <comment ref="AT31" authorId="0" shapeId="0" xr:uid="{51A15754-141E-4E24-8B40-622C7E5B10E8}">
      <text>
        <r>
          <rPr>
            <sz val="9"/>
            <color indexed="81"/>
            <rFont val="Tahoma"/>
            <family val="2"/>
          </rPr>
          <t>Assumption</t>
        </r>
      </text>
    </comment>
    <comment ref="AU31" authorId="0" shapeId="0" xr:uid="{8265D74D-B607-472A-BB2B-FB49FC922923}">
      <text>
        <r>
          <rPr>
            <sz val="9"/>
            <color indexed="81"/>
            <rFont val="Tahoma"/>
            <family val="2"/>
          </rPr>
          <t>Assumption</t>
        </r>
      </text>
    </comment>
    <comment ref="AR32" authorId="0" shapeId="0" xr:uid="{6D8FCEA5-0477-4E17-86C5-A1D43431051E}">
      <text>
        <r>
          <rPr>
            <sz val="9"/>
            <color indexed="81"/>
            <rFont val="Tahoma"/>
            <family val="2"/>
          </rPr>
          <t>Assumption</t>
        </r>
      </text>
    </comment>
    <comment ref="AS32" authorId="0" shapeId="0" xr:uid="{F60453D5-A447-4D23-8BE2-5AD9E1BF8748}">
      <text>
        <r>
          <rPr>
            <sz val="9"/>
            <color indexed="81"/>
            <rFont val="Tahoma"/>
            <family val="2"/>
          </rPr>
          <t>Assumption</t>
        </r>
      </text>
    </comment>
    <comment ref="AT32" authorId="0" shapeId="0" xr:uid="{1C9ECD23-DAA0-465E-A716-4484F54A750C}">
      <text>
        <r>
          <rPr>
            <sz val="9"/>
            <color indexed="81"/>
            <rFont val="Tahoma"/>
            <family val="2"/>
          </rPr>
          <t>Assumption</t>
        </r>
      </text>
    </comment>
    <comment ref="AU32" authorId="0" shapeId="0" xr:uid="{68AE5AA3-FDAF-4F76-82F3-1B254AF0C3EE}">
      <text>
        <r>
          <rPr>
            <sz val="9"/>
            <color indexed="81"/>
            <rFont val="Tahoma"/>
            <family val="2"/>
          </rPr>
          <t>Assumption</t>
        </r>
      </text>
    </comment>
    <comment ref="AR33" authorId="0" shapeId="0" xr:uid="{0A37B991-9EB5-4F48-9AED-771C1B90E14E}">
      <text>
        <r>
          <rPr>
            <sz val="9"/>
            <color indexed="81"/>
            <rFont val="Tahoma"/>
            <family val="2"/>
          </rPr>
          <t>Assumption</t>
        </r>
      </text>
    </comment>
    <comment ref="AS33" authorId="0" shapeId="0" xr:uid="{942B2AE3-C7B9-4A29-A80B-5D0820A946D1}">
      <text>
        <r>
          <rPr>
            <sz val="9"/>
            <color indexed="81"/>
            <rFont val="Tahoma"/>
            <family val="2"/>
          </rPr>
          <t>Assumption</t>
        </r>
      </text>
    </comment>
    <comment ref="AT33" authorId="0" shapeId="0" xr:uid="{105BB73B-ECE4-4BBD-B92F-7A45E2515993}">
      <text>
        <r>
          <rPr>
            <sz val="9"/>
            <color indexed="81"/>
            <rFont val="Tahoma"/>
            <family val="2"/>
          </rPr>
          <t>Assumption</t>
        </r>
      </text>
    </comment>
    <comment ref="AU33" authorId="0" shapeId="0" xr:uid="{335E5A0A-E4BF-4181-A8AB-6A45EF178542}">
      <text>
        <r>
          <rPr>
            <sz val="9"/>
            <color indexed="81"/>
            <rFont val="Tahoma"/>
            <family val="2"/>
          </rPr>
          <t>Assumption</t>
        </r>
      </text>
    </comment>
    <comment ref="AR34" authorId="0" shapeId="0" xr:uid="{F09E32DA-D83A-4394-B5A4-7FAD1C9EC371}">
      <text>
        <r>
          <rPr>
            <sz val="9"/>
            <color indexed="81"/>
            <rFont val="Tahoma"/>
            <family val="2"/>
          </rPr>
          <t>Assumption</t>
        </r>
      </text>
    </comment>
    <comment ref="AS34" authorId="0" shapeId="0" xr:uid="{A1828BA6-EB50-4754-9D2A-DCC714793832}">
      <text>
        <r>
          <rPr>
            <sz val="9"/>
            <color indexed="81"/>
            <rFont val="Tahoma"/>
            <family val="2"/>
          </rPr>
          <t>Assumption</t>
        </r>
      </text>
    </comment>
    <comment ref="AT34" authorId="0" shapeId="0" xr:uid="{DFD74ABD-2A62-4DEB-B948-00900377E6B7}">
      <text>
        <r>
          <rPr>
            <sz val="9"/>
            <color indexed="81"/>
            <rFont val="Tahoma"/>
            <family val="2"/>
          </rPr>
          <t>Assumption</t>
        </r>
      </text>
    </comment>
    <comment ref="AU34" authorId="0" shapeId="0" xr:uid="{016C77A3-BCC0-4901-BC9E-38233C52349C}">
      <text>
        <r>
          <rPr>
            <sz val="9"/>
            <color indexed="81"/>
            <rFont val="Tahoma"/>
            <family val="2"/>
          </rPr>
          <t>Assumption</t>
        </r>
      </text>
    </comment>
    <comment ref="AR35" authorId="0" shapeId="0" xr:uid="{531C52C0-22A0-4EE6-8897-482D16F7521F}">
      <text>
        <r>
          <rPr>
            <sz val="9"/>
            <color indexed="81"/>
            <rFont val="Tahoma"/>
            <family val="2"/>
          </rPr>
          <t>Assumption</t>
        </r>
      </text>
    </comment>
    <comment ref="AS35" authorId="0" shapeId="0" xr:uid="{58FAB0E6-9499-4CE2-862B-7D233C29534B}">
      <text>
        <r>
          <rPr>
            <sz val="9"/>
            <color indexed="81"/>
            <rFont val="Tahoma"/>
            <family val="2"/>
          </rPr>
          <t>Assumption</t>
        </r>
      </text>
    </comment>
    <comment ref="AT35" authorId="0" shapeId="0" xr:uid="{5EF03B16-9A9B-453E-AFF4-7D1D23817A26}">
      <text>
        <r>
          <rPr>
            <sz val="9"/>
            <color indexed="81"/>
            <rFont val="Tahoma"/>
            <family val="2"/>
          </rPr>
          <t>Assumption</t>
        </r>
      </text>
    </comment>
    <comment ref="AU35" authorId="0" shapeId="0" xr:uid="{862C4291-9A75-4F00-A245-8B3EA6969510}">
      <text>
        <r>
          <rPr>
            <sz val="9"/>
            <color indexed="81"/>
            <rFont val="Tahoma"/>
            <family val="2"/>
          </rPr>
          <t>Assumption</t>
        </r>
      </text>
    </comment>
    <comment ref="AR36" authorId="0" shapeId="0" xr:uid="{FB3F74FE-26B1-47C0-9A6C-12AD4372B32C}">
      <text>
        <r>
          <rPr>
            <sz val="9"/>
            <color indexed="81"/>
            <rFont val="Tahoma"/>
            <family val="2"/>
          </rPr>
          <t>Assumption</t>
        </r>
      </text>
    </comment>
    <comment ref="AS36" authorId="0" shapeId="0" xr:uid="{19E7BFA5-DD3E-40D7-8C78-CED50CCD5F6C}">
      <text>
        <r>
          <rPr>
            <sz val="9"/>
            <color indexed="81"/>
            <rFont val="Tahoma"/>
            <family val="2"/>
          </rPr>
          <t>Assumption</t>
        </r>
      </text>
    </comment>
    <comment ref="AT36" authorId="0" shapeId="0" xr:uid="{1FF074C5-9A33-4CDA-8D17-5E878EAC3BC9}">
      <text>
        <r>
          <rPr>
            <sz val="9"/>
            <color indexed="81"/>
            <rFont val="Tahoma"/>
            <family val="2"/>
          </rPr>
          <t>Assumption</t>
        </r>
      </text>
    </comment>
    <comment ref="AU36" authorId="0" shapeId="0" xr:uid="{35E2DC4D-F95E-4296-A073-9C542049C147}">
      <text>
        <r>
          <rPr>
            <sz val="9"/>
            <color indexed="81"/>
            <rFont val="Tahoma"/>
            <family val="2"/>
          </rPr>
          <t>Assumption</t>
        </r>
      </text>
    </comment>
    <comment ref="AR37" authorId="0" shapeId="0" xr:uid="{4CF79E97-8B42-4181-B39C-9ED53E9321BA}">
      <text>
        <r>
          <rPr>
            <sz val="9"/>
            <color indexed="81"/>
            <rFont val="Tahoma"/>
            <family val="2"/>
          </rPr>
          <t>Assumption</t>
        </r>
      </text>
    </comment>
    <comment ref="AS37" authorId="0" shapeId="0" xr:uid="{0210543A-96D2-4450-83BF-4EB427F98811}">
      <text>
        <r>
          <rPr>
            <sz val="9"/>
            <color indexed="81"/>
            <rFont val="Tahoma"/>
            <family val="2"/>
          </rPr>
          <t>Assumption</t>
        </r>
      </text>
    </comment>
    <comment ref="AT37" authorId="0" shapeId="0" xr:uid="{2BCE611A-1335-497A-BE8B-1844A6A4704C}">
      <text>
        <r>
          <rPr>
            <sz val="9"/>
            <color indexed="81"/>
            <rFont val="Tahoma"/>
            <family val="2"/>
          </rPr>
          <t>Assumption</t>
        </r>
      </text>
    </comment>
    <comment ref="AU37" authorId="0" shapeId="0" xr:uid="{BC578347-F340-4F20-AA96-68C6ADC83878}">
      <text>
        <r>
          <rPr>
            <sz val="9"/>
            <color indexed="81"/>
            <rFont val="Tahoma"/>
            <family val="2"/>
          </rPr>
          <t>Assumption</t>
        </r>
      </text>
    </comment>
    <comment ref="AR38" authorId="0" shapeId="0" xr:uid="{E984689E-BCCD-4687-A01C-F335F9489342}">
      <text>
        <r>
          <rPr>
            <sz val="9"/>
            <color indexed="81"/>
            <rFont val="Tahoma"/>
            <family val="2"/>
          </rPr>
          <t>Assumption</t>
        </r>
      </text>
    </comment>
    <comment ref="AS38" authorId="0" shapeId="0" xr:uid="{43AE108B-AD60-48C1-9663-91691D9B1C7E}">
      <text>
        <r>
          <rPr>
            <sz val="9"/>
            <color indexed="81"/>
            <rFont val="Tahoma"/>
            <family val="2"/>
          </rPr>
          <t>Assumption</t>
        </r>
      </text>
    </comment>
    <comment ref="AT38" authorId="0" shapeId="0" xr:uid="{40BE0166-6D3C-492D-AA80-E93BEF232750}">
      <text>
        <r>
          <rPr>
            <sz val="9"/>
            <color indexed="81"/>
            <rFont val="Tahoma"/>
            <family val="2"/>
          </rPr>
          <t>Assumption</t>
        </r>
      </text>
    </comment>
    <comment ref="AU38" authorId="0" shapeId="0" xr:uid="{E0518AB0-C780-4FF1-88AD-17496BF5140C}">
      <text>
        <r>
          <rPr>
            <sz val="9"/>
            <color indexed="81"/>
            <rFont val="Tahoma"/>
            <family val="2"/>
          </rPr>
          <t>Assumption</t>
        </r>
      </text>
    </comment>
    <comment ref="AR39" authorId="0" shapeId="0" xr:uid="{0AB1C53F-F8C8-4C4B-93B1-3F4B7C29C247}">
      <text>
        <r>
          <rPr>
            <sz val="9"/>
            <color indexed="81"/>
            <rFont val="Tahoma"/>
            <family val="2"/>
          </rPr>
          <t>Assumption</t>
        </r>
      </text>
    </comment>
    <comment ref="AS39" authorId="0" shapeId="0" xr:uid="{6F25C1C4-02C6-4FF7-9FC8-6757B9B6862C}">
      <text>
        <r>
          <rPr>
            <sz val="9"/>
            <color indexed="81"/>
            <rFont val="Tahoma"/>
            <family val="2"/>
          </rPr>
          <t>Assumption</t>
        </r>
      </text>
    </comment>
    <comment ref="AT39" authorId="0" shapeId="0" xr:uid="{1E3836EA-9800-4235-B315-9AE8D42AE598}">
      <text>
        <r>
          <rPr>
            <sz val="9"/>
            <color indexed="81"/>
            <rFont val="Tahoma"/>
            <family val="2"/>
          </rPr>
          <t>Assumption</t>
        </r>
      </text>
    </comment>
    <comment ref="AU39" authorId="0" shapeId="0" xr:uid="{8827C30C-85E7-4339-B2A8-D80322562608}">
      <text>
        <r>
          <rPr>
            <sz val="9"/>
            <color indexed="81"/>
            <rFont val="Tahoma"/>
            <family val="2"/>
          </rPr>
          <t>Assumption</t>
        </r>
      </text>
    </comment>
    <comment ref="AR40" authorId="0" shapeId="0" xr:uid="{0AF6B474-A47A-4954-9179-0A90B6D3A874}">
      <text>
        <r>
          <rPr>
            <sz val="9"/>
            <color indexed="81"/>
            <rFont val="Tahoma"/>
            <family val="2"/>
          </rPr>
          <t>Assumption</t>
        </r>
      </text>
    </comment>
    <comment ref="AS40" authorId="0" shapeId="0" xr:uid="{E2068091-E36C-4BB1-9A1B-7192737EF3A5}">
      <text>
        <r>
          <rPr>
            <sz val="9"/>
            <color indexed="81"/>
            <rFont val="Tahoma"/>
            <family val="2"/>
          </rPr>
          <t>Assumption</t>
        </r>
      </text>
    </comment>
    <comment ref="AT40" authorId="0" shapeId="0" xr:uid="{20CB0A6A-CB93-4215-8C6D-C1BA8B928F4D}">
      <text>
        <r>
          <rPr>
            <sz val="9"/>
            <color indexed="81"/>
            <rFont val="Tahoma"/>
            <family val="2"/>
          </rPr>
          <t>Assumption</t>
        </r>
      </text>
    </comment>
    <comment ref="AU40" authorId="0" shapeId="0" xr:uid="{0E7ABAF4-B0CD-4E89-8330-6C26990677E3}">
      <text>
        <r>
          <rPr>
            <sz val="9"/>
            <color indexed="81"/>
            <rFont val="Tahoma"/>
            <family val="2"/>
          </rPr>
          <t>Assumption</t>
        </r>
      </text>
    </comment>
    <comment ref="AR41" authorId="0" shapeId="0" xr:uid="{D494CA27-BB87-44E0-929E-40D3F9B51162}">
      <text>
        <r>
          <rPr>
            <sz val="9"/>
            <color indexed="81"/>
            <rFont val="Tahoma"/>
            <family val="2"/>
          </rPr>
          <t>Assumption</t>
        </r>
      </text>
    </comment>
    <comment ref="AS41" authorId="0" shapeId="0" xr:uid="{19A239C2-AD42-474D-B390-640EAC339894}">
      <text>
        <r>
          <rPr>
            <sz val="9"/>
            <color indexed="81"/>
            <rFont val="Tahoma"/>
            <family val="2"/>
          </rPr>
          <t>Assumption</t>
        </r>
      </text>
    </comment>
    <comment ref="AT41" authorId="0" shapeId="0" xr:uid="{EE3B4223-14D8-4A82-BEC4-2B4088658233}">
      <text>
        <r>
          <rPr>
            <sz val="9"/>
            <color indexed="81"/>
            <rFont val="Tahoma"/>
            <family val="2"/>
          </rPr>
          <t>Assumption</t>
        </r>
      </text>
    </comment>
    <comment ref="AU41" authorId="0" shapeId="0" xr:uid="{ACBB6CBD-EDCD-406D-A88F-6C25BD6D2FD4}">
      <text>
        <r>
          <rPr>
            <sz val="9"/>
            <color indexed="81"/>
            <rFont val="Tahoma"/>
            <family val="2"/>
          </rPr>
          <t>Assumption</t>
        </r>
      </text>
    </comment>
    <comment ref="AR42" authorId="0" shapeId="0" xr:uid="{8EDD6AE1-2C24-4445-9B25-1B1DADE5433E}">
      <text>
        <r>
          <rPr>
            <sz val="9"/>
            <color indexed="81"/>
            <rFont val="Tahoma"/>
            <family val="2"/>
          </rPr>
          <t>Assumption</t>
        </r>
      </text>
    </comment>
    <comment ref="AS42" authorId="0" shapeId="0" xr:uid="{DC80DF31-1657-4BD9-B5F8-32BC8EF1E956}">
      <text>
        <r>
          <rPr>
            <sz val="9"/>
            <color indexed="81"/>
            <rFont val="Tahoma"/>
            <family val="2"/>
          </rPr>
          <t>Assumption</t>
        </r>
      </text>
    </comment>
    <comment ref="AT42" authorId="0" shapeId="0" xr:uid="{FA19B5D0-6E22-4EA6-9029-6EAD13E568F9}">
      <text>
        <r>
          <rPr>
            <sz val="9"/>
            <color indexed="81"/>
            <rFont val="Tahoma"/>
            <family val="2"/>
          </rPr>
          <t>Assumption</t>
        </r>
      </text>
    </comment>
    <comment ref="AU42" authorId="0" shapeId="0" xr:uid="{6DE42EED-0264-4547-9212-71223B48B7D7}">
      <text>
        <r>
          <rPr>
            <sz val="9"/>
            <color indexed="81"/>
            <rFont val="Tahoma"/>
            <family val="2"/>
          </rPr>
          <t>Assumption</t>
        </r>
      </text>
    </comment>
    <comment ref="AR43" authorId="0" shapeId="0" xr:uid="{7017018B-1ACB-4F00-AD78-D1D5A16627F7}">
      <text>
        <r>
          <rPr>
            <sz val="9"/>
            <color indexed="81"/>
            <rFont val="Tahoma"/>
            <family val="2"/>
          </rPr>
          <t>Assumption</t>
        </r>
      </text>
    </comment>
    <comment ref="AS43" authorId="0" shapeId="0" xr:uid="{0692B967-B34D-403E-BE01-9A248FE6EA89}">
      <text>
        <r>
          <rPr>
            <sz val="9"/>
            <color indexed="81"/>
            <rFont val="Tahoma"/>
            <family val="2"/>
          </rPr>
          <t>Assumption</t>
        </r>
      </text>
    </comment>
    <comment ref="AT43" authorId="0" shapeId="0" xr:uid="{6E914153-F487-4E96-AE98-C878967FC27D}">
      <text>
        <r>
          <rPr>
            <sz val="9"/>
            <color indexed="81"/>
            <rFont val="Tahoma"/>
            <family val="2"/>
          </rPr>
          <t>Assumption</t>
        </r>
      </text>
    </comment>
    <comment ref="AU43" authorId="0" shapeId="0" xr:uid="{27B8B822-99C1-444E-8DB1-054954995923}">
      <text>
        <r>
          <rPr>
            <sz val="9"/>
            <color indexed="81"/>
            <rFont val="Tahoma"/>
            <family val="2"/>
          </rPr>
          <t>Assumption</t>
        </r>
      </text>
    </comment>
    <comment ref="AR44" authorId="0" shapeId="0" xr:uid="{D5FDCB58-109C-4ABD-95D1-E08248AB4E0C}">
      <text>
        <r>
          <rPr>
            <sz val="9"/>
            <color indexed="81"/>
            <rFont val="Tahoma"/>
            <family val="2"/>
          </rPr>
          <t>Assumption</t>
        </r>
      </text>
    </comment>
    <comment ref="AS44" authorId="0" shapeId="0" xr:uid="{894E40B8-5306-4A68-8257-ED537FA5738F}">
      <text>
        <r>
          <rPr>
            <sz val="9"/>
            <color indexed="81"/>
            <rFont val="Tahoma"/>
            <family val="2"/>
          </rPr>
          <t>Assumption</t>
        </r>
      </text>
    </comment>
    <comment ref="AT44" authorId="0" shapeId="0" xr:uid="{0B4219E7-985D-4CC1-AE3E-38AC3FED339A}">
      <text>
        <r>
          <rPr>
            <sz val="9"/>
            <color indexed="81"/>
            <rFont val="Tahoma"/>
            <family val="2"/>
          </rPr>
          <t>Assumption</t>
        </r>
      </text>
    </comment>
    <comment ref="AU44" authorId="0" shapeId="0" xr:uid="{935B6997-DC06-456B-B6CA-A43F415A2762}">
      <text>
        <r>
          <rPr>
            <sz val="9"/>
            <color indexed="81"/>
            <rFont val="Tahoma"/>
            <family val="2"/>
          </rPr>
          <t>Assumption</t>
        </r>
      </text>
    </comment>
    <comment ref="AR45" authorId="0" shapeId="0" xr:uid="{51FA4352-DBCA-4723-AAC4-ABAB8DE5A425}">
      <text>
        <r>
          <rPr>
            <sz val="9"/>
            <color indexed="81"/>
            <rFont val="Tahoma"/>
            <family val="2"/>
          </rPr>
          <t>Assumption</t>
        </r>
      </text>
    </comment>
    <comment ref="AS45" authorId="0" shapeId="0" xr:uid="{EF412B74-A921-4F1E-BAA7-883FDDF96308}">
      <text>
        <r>
          <rPr>
            <sz val="9"/>
            <color indexed="81"/>
            <rFont val="Tahoma"/>
            <family val="2"/>
          </rPr>
          <t>Assumption</t>
        </r>
      </text>
    </comment>
    <comment ref="AT45" authorId="0" shapeId="0" xr:uid="{F65E3BE3-13A6-4934-9DC8-84EE30CC3DBF}">
      <text>
        <r>
          <rPr>
            <sz val="9"/>
            <color indexed="81"/>
            <rFont val="Tahoma"/>
            <family val="2"/>
          </rPr>
          <t>Assumption</t>
        </r>
      </text>
    </comment>
    <comment ref="AU45" authorId="0" shapeId="0" xr:uid="{4C4BF4F1-E50B-47B1-8E3C-B43270D17E84}">
      <text>
        <r>
          <rPr>
            <sz val="9"/>
            <color indexed="81"/>
            <rFont val="Tahoma"/>
            <family val="2"/>
          </rPr>
          <t>Assumption</t>
        </r>
      </text>
    </comment>
    <comment ref="AR46" authorId="0" shapeId="0" xr:uid="{1E10DC50-9958-498B-BBAA-C95EF0CA6BB3}">
      <text>
        <r>
          <rPr>
            <sz val="9"/>
            <color indexed="81"/>
            <rFont val="Tahoma"/>
            <family val="2"/>
          </rPr>
          <t>Assumption</t>
        </r>
      </text>
    </comment>
    <comment ref="AS46" authorId="0" shapeId="0" xr:uid="{F32EB027-3AA7-41CA-B68F-7358369907C8}">
      <text>
        <r>
          <rPr>
            <sz val="9"/>
            <color indexed="81"/>
            <rFont val="Tahoma"/>
            <family val="2"/>
          </rPr>
          <t>Assumption</t>
        </r>
      </text>
    </comment>
    <comment ref="AT46" authorId="0" shapeId="0" xr:uid="{FEE710E6-C8C6-405B-9896-22AA5735C133}">
      <text>
        <r>
          <rPr>
            <sz val="9"/>
            <color indexed="81"/>
            <rFont val="Tahoma"/>
            <family val="2"/>
          </rPr>
          <t>Assumption</t>
        </r>
      </text>
    </comment>
    <comment ref="AU46" authorId="0" shapeId="0" xr:uid="{8F4DAD25-5F7A-47D4-8613-2979938A21A1}">
      <text>
        <r>
          <rPr>
            <sz val="9"/>
            <color indexed="81"/>
            <rFont val="Tahoma"/>
            <family val="2"/>
          </rPr>
          <t>Assumption</t>
        </r>
      </text>
    </comment>
    <comment ref="AR47" authorId="0" shapeId="0" xr:uid="{83F08FBF-F205-4062-8E66-8EEF103DB2F4}">
      <text>
        <r>
          <rPr>
            <sz val="9"/>
            <color indexed="81"/>
            <rFont val="Tahoma"/>
            <family val="2"/>
          </rPr>
          <t>Assumption</t>
        </r>
      </text>
    </comment>
    <comment ref="AS47" authorId="0" shapeId="0" xr:uid="{AB84A164-4C98-4AAE-9030-47CD5AC7F3FB}">
      <text>
        <r>
          <rPr>
            <sz val="9"/>
            <color indexed="81"/>
            <rFont val="Tahoma"/>
            <family val="2"/>
          </rPr>
          <t>Assumption</t>
        </r>
      </text>
    </comment>
    <comment ref="AT47" authorId="0" shapeId="0" xr:uid="{C7A21E94-4FD9-47E4-9BA2-A4EEEEF7D33A}">
      <text>
        <r>
          <rPr>
            <sz val="9"/>
            <color indexed="81"/>
            <rFont val="Tahoma"/>
            <family val="2"/>
          </rPr>
          <t>Assumption</t>
        </r>
      </text>
    </comment>
    <comment ref="AU47" authorId="0" shapeId="0" xr:uid="{85E49740-F504-4B89-970C-461719C55F0B}">
      <text>
        <r>
          <rPr>
            <sz val="9"/>
            <color indexed="81"/>
            <rFont val="Tahoma"/>
            <family val="2"/>
          </rPr>
          <t>Assumption</t>
        </r>
      </text>
    </comment>
    <comment ref="AR48" authorId="0" shapeId="0" xr:uid="{49099327-F582-40E4-BDF9-496FB634956F}">
      <text>
        <r>
          <rPr>
            <sz val="9"/>
            <color indexed="81"/>
            <rFont val="Tahoma"/>
            <family val="2"/>
          </rPr>
          <t>Assumption</t>
        </r>
      </text>
    </comment>
    <comment ref="AS48" authorId="0" shapeId="0" xr:uid="{6823FDAF-6962-46BB-8750-455F4EDC2024}">
      <text>
        <r>
          <rPr>
            <sz val="9"/>
            <color indexed="81"/>
            <rFont val="Tahoma"/>
            <family val="2"/>
          </rPr>
          <t>Assumption</t>
        </r>
      </text>
    </comment>
    <comment ref="AT48" authorId="0" shapeId="0" xr:uid="{BE8C2EF7-D2B6-4381-A8FF-E85B93C54E32}">
      <text>
        <r>
          <rPr>
            <sz val="9"/>
            <color indexed="81"/>
            <rFont val="Tahoma"/>
            <family val="2"/>
          </rPr>
          <t>Assumption</t>
        </r>
      </text>
    </comment>
    <comment ref="AU48" authorId="0" shapeId="0" xr:uid="{2C2ED59B-D6D9-4080-93A2-89E2613CEA38}">
      <text>
        <r>
          <rPr>
            <sz val="9"/>
            <color indexed="81"/>
            <rFont val="Tahoma"/>
            <family val="2"/>
          </rPr>
          <t>Assumption</t>
        </r>
      </text>
    </comment>
    <comment ref="V49" authorId="0" shapeId="0" xr:uid="{C4967B6E-A38A-43BD-A618-4BD2F0CF9D02}">
      <text>
        <r>
          <rPr>
            <sz val="9"/>
            <color indexed="81"/>
            <rFont val="Tahoma"/>
            <family val="2"/>
          </rPr>
          <t>Assumption</t>
        </r>
      </text>
    </comment>
    <comment ref="Y49" authorId="0" shapeId="0" xr:uid="{75A330C6-2650-49D6-9802-38C673933B7F}">
      <text>
        <r>
          <rPr>
            <sz val="9"/>
            <color indexed="81"/>
            <rFont val="Tahoma"/>
            <family val="2"/>
          </rPr>
          <t>Assumption</t>
        </r>
      </text>
    </comment>
    <comment ref="Z49" authorId="0" shapeId="0" xr:uid="{386D292E-4BEF-4CAE-83B8-B1A1322D64C3}">
      <text>
        <r>
          <rPr>
            <sz val="9"/>
            <color indexed="81"/>
            <rFont val="Tahoma"/>
            <family val="2"/>
          </rPr>
          <t>Assumption</t>
        </r>
      </text>
    </comment>
    <comment ref="AA49" authorId="0" shapeId="0" xr:uid="{F8BFFBFF-5C20-4793-BC1E-AA16F925CF66}">
      <text>
        <r>
          <rPr>
            <sz val="9"/>
            <color indexed="81"/>
            <rFont val="Tahoma"/>
            <family val="2"/>
          </rPr>
          <t>Assumption</t>
        </r>
      </text>
    </comment>
    <comment ref="AB49" authorId="0" shapeId="0" xr:uid="{FAA8EBFD-55ED-49A9-840B-12984AA66363}">
      <text>
        <r>
          <rPr>
            <sz val="9"/>
            <color indexed="81"/>
            <rFont val="Tahoma"/>
            <family val="2"/>
          </rPr>
          <t>Assumption</t>
        </r>
      </text>
    </comment>
    <comment ref="AC49" authorId="0" shapeId="0" xr:uid="{FB9F5CB7-1CC9-4EBD-9BB9-7BBF40B23C85}">
      <text>
        <r>
          <rPr>
            <sz val="9"/>
            <color indexed="81"/>
            <rFont val="Tahoma"/>
            <family val="2"/>
          </rPr>
          <t>Assumption</t>
        </r>
      </text>
    </comment>
    <comment ref="AD49" authorId="0" shapeId="0" xr:uid="{A5DB219C-DD83-4ED3-888B-51C660A7B23E}">
      <text>
        <r>
          <rPr>
            <sz val="9"/>
            <color indexed="81"/>
            <rFont val="Tahoma"/>
            <family val="2"/>
          </rPr>
          <t>Assumption</t>
        </r>
      </text>
    </comment>
    <comment ref="AG49" authorId="0" shapeId="0" xr:uid="{BBE58BF4-1A4D-4077-8176-FCE32352782C}">
      <text>
        <r>
          <rPr>
            <sz val="9"/>
            <color indexed="81"/>
            <rFont val="Tahoma"/>
            <family val="2"/>
          </rPr>
          <t>Assumption</t>
        </r>
      </text>
    </comment>
    <comment ref="AH49" authorId="0" shapeId="0" xr:uid="{BBD40723-5961-49F9-80CD-31593ABC3B55}">
      <text>
        <r>
          <rPr>
            <sz val="9"/>
            <color indexed="81"/>
            <rFont val="Tahoma"/>
            <family val="2"/>
          </rPr>
          <t>Assumption</t>
        </r>
      </text>
    </comment>
    <comment ref="AN49" authorId="0" shapeId="0" xr:uid="{2F15DF3F-9E7E-4703-9FB9-12E28BFA81FD}">
      <text>
        <r>
          <rPr>
            <sz val="9"/>
            <color indexed="81"/>
            <rFont val="Tahoma"/>
            <family val="2"/>
          </rPr>
          <t>Assumption</t>
        </r>
      </text>
    </comment>
    <comment ref="AO49" authorId="0" shapeId="0" xr:uid="{9DA61A53-A7D5-4EF0-8343-237648A64834}">
      <text>
        <r>
          <rPr>
            <sz val="9"/>
            <color indexed="81"/>
            <rFont val="Tahoma"/>
            <family val="2"/>
          </rPr>
          <t>Assumption</t>
        </r>
      </text>
    </comment>
    <comment ref="AP49" authorId="0" shapeId="0" xr:uid="{746E556D-3F13-4CB5-9B1C-F0EC4D03FAE8}">
      <text>
        <r>
          <rPr>
            <sz val="9"/>
            <color indexed="81"/>
            <rFont val="Tahoma"/>
            <family val="2"/>
          </rPr>
          <t>Assumption</t>
        </r>
      </text>
    </comment>
    <comment ref="AR49" authorId="0" shapeId="0" xr:uid="{7F131545-F3A7-4CC5-B188-5173BB7B9C24}">
      <text>
        <r>
          <rPr>
            <sz val="9"/>
            <color indexed="81"/>
            <rFont val="Tahoma"/>
            <family val="2"/>
          </rPr>
          <t>Assumption</t>
        </r>
      </text>
    </comment>
    <comment ref="AS49" authorId="0" shapeId="0" xr:uid="{C333E6BE-9FE8-466E-A508-BC7807F3A3DA}">
      <text>
        <r>
          <rPr>
            <sz val="9"/>
            <color indexed="81"/>
            <rFont val="Tahoma"/>
            <family val="2"/>
          </rPr>
          <t>Assumption</t>
        </r>
      </text>
    </comment>
    <comment ref="AT49" authorId="0" shapeId="0" xr:uid="{A336F1BC-B829-4F1D-A0D3-4DA9CD9296BA}">
      <text>
        <r>
          <rPr>
            <sz val="9"/>
            <color indexed="81"/>
            <rFont val="Tahoma"/>
            <family val="2"/>
          </rPr>
          <t>Assumption</t>
        </r>
      </text>
    </comment>
    <comment ref="AU49" authorId="0" shapeId="0" xr:uid="{E84EC78F-7626-4C3B-A792-B3882615671F}">
      <text>
        <r>
          <rPr>
            <sz val="9"/>
            <color indexed="81"/>
            <rFont val="Tahoma"/>
            <family val="2"/>
          </rPr>
          <t>Assumption</t>
        </r>
      </text>
    </comment>
    <comment ref="V50" authorId="0" shapeId="0" xr:uid="{4A37788C-F0FA-4A02-A823-AD416EE18DB4}">
      <text>
        <r>
          <rPr>
            <sz val="9"/>
            <color indexed="81"/>
            <rFont val="Tahoma"/>
            <family val="2"/>
          </rPr>
          <t>Assumption</t>
        </r>
      </text>
    </comment>
    <comment ref="W50" authorId="0" shapeId="0" xr:uid="{F94894EF-8A0B-4DC3-9520-E152D39232AA}">
      <text>
        <r>
          <rPr>
            <sz val="9"/>
            <color indexed="81"/>
            <rFont val="Tahoma"/>
            <family val="2"/>
          </rPr>
          <t>Assumption</t>
        </r>
      </text>
    </comment>
    <comment ref="X50" authorId="0" shapeId="0" xr:uid="{31DCD5AB-C9F2-4332-9502-E0CD76210F41}">
      <text>
        <r>
          <rPr>
            <sz val="9"/>
            <color indexed="81"/>
            <rFont val="Tahoma"/>
            <family val="2"/>
          </rPr>
          <t>Assumption</t>
        </r>
      </text>
    </comment>
    <comment ref="Y50" authorId="0" shapeId="0" xr:uid="{5766DB20-2768-43A0-8176-F780E70C4406}">
      <text>
        <r>
          <rPr>
            <sz val="9"/>
            <color indexed="81"/>
            <rFont val="Tahoma"/>
            <family val="2"/>
          </rPr>
          <t>Assumption</t>
        </r>
      </text>
    </comment>
    <comment ref="Z50" authorId="0" shapeId="0" xr:uid="{692718E5-815D-4D22-A38F-02372CD546EF}">
      <text>
        <r>
          <rPr>
            <sz val="9"/>
            <color indexed="81"/>
            <rFont val="Tahoma"/>
            <family val="2"/>
          </rPr>
          <t>Assumption</t>
        </r>
      </text>
    </comment>
    <comment ref="AA50" authorId="0" shapeId="0" xr:uid="{AEB78383-A055-42C3-9276-37C683855EA7}">
      <text>
        <r>
          <rPr>
            <sz val="9"/>
            <color indexed="81"/>
            <rFont val="Tahoma"/>
            <family val="2"/>
          </rPr>
          <t>Assumption</t>
        </r>
      </text>
    </comment>
    <comment ref="AB50" authorId="0" shapeId="0" xr:uid="{AE38F2CC-D83E-4498-A7E4-BCFCB985F4A5}">
      <text>
        <r>
          <rPr>
            <sz val="9"/>
            <color indexed="81"/>
            <rFont val="Tahoma"/>
            <family val="2"/>
          </rPr>
          <t>Assumption</t>
        </r>
      </text>
    </comment>
    <comment ref="AC50" authorId="0" shapeId="0" xr:uid="{4DE96B19-201E-4D53-B77F-A1B25DF4F4B3}">
      <text>
        <r>
          <rPr>
            <sz val="9"/>
            <color indexed="81"/>
            <rFont val="Tahoma"/>
            <family val="2"/>
          </rPr>
          <t>Assumption</t>
        </r>
      </text>
    </comment>
    <comment ref="AD50" authorId="0" shapeId="0" xr:uid="{A9E6DC08-E6CC-4109-A30D-4E45739A69A4}">
      <text>
        <r>
          <rPr>
            <sz val="9"/>
            <color indexed="81"/>
            <rFont val="Tahoma"/>
            <family val="2"/>
          </rPr>
          <t>Assumption</t>
        </r>
      </text>
    </comment>
    <comment ref="AG50" authorId="0" shapeId="0" xr:uid="{86265DE7-1C6E-4529-881B-4E1C3594C1FF}">
      <text>
        <r>
          <rPr>
            <sz val="9"/>
            <color indexed="81"/>
            <rFont val="Tahoma"/>
            <family val="2"/>
          </rPr>
          <t>Assumption</t>
        </r>
      </text>
    </comment>
    <comment ref="AH50" authorId="0" shapeId="0" xr:uid="{DDC6C39D-732C-4473-83E7-2E57506423AD}">
      <text>
        <r>
          <rPr>
            <sz val="9"/>
            <color indexed="81"/>
            <rFont val="Tahoma"/>
            <family val="2"/>
          </rPr>
          <t>Assumption</t>
        </r>
      </text>
    </comment>
    <comment ref="AJ50" authorId="0" shapeId="0" xr:uid="{2BE9BA1B-0E63-4287-9E92-35061B7CF7DB}">
      <text>
        <r>
          <rPr>
            <sz val="9"/>
            <color indexed="81"/>
            <rFont val="Tahoma"/>
            <family val="2"/>
          </rPr>
          <t>Assumption</t>
        </r>
      </text>
    </comment>
    <comment ref="AN50" authorId="0" shapeId="0" xr:uid="{C52E22B0-8D7A-4226-B40D-A2321F8C28BB}">
      <text>
        <r>
          <rPr>
            <sz val="9"/>
            <color indexed="81"/>
            <rFont val="Tahoma"/>
            <family val="2"/>
          </rPr>
          <t>Assumption</t>
        </r>
      </text>
    </comment>
    <comment ref="AO50" authorId="0" shapeId="0" xr:uid="{E18A4A15-8BBF-46F7-B90C-5AEDBACF3D56}">
      <text>
        <r>
          <rPr>
            <sz val="9"/>
            <color indexed="81"/>
            <rFont val="Tahoma"/>
            <family val="2"/>
          </rPr>
          <t>Assumption</t>
        </r>
      </text>
    </comment>
    <comment ref="AP50" authorId="0" shapeId="0" xr:uid="{7F865A13-444E-43BF-9DDF-50B1D4C8D86E}">
      <text>
        <r>
          <rPr>
            <sz val="9"/>
            <color indexed="81"/>
            <rFont val="Tahoma"/>
            <family val="2"/>
          </rPr>
          <t>Assumption</t>
        </r>
      </text>
    </comment>
    <comment ref="AR50" authorId="0" shapeId="0" xr:uid="{12D22979-98F7-458F-9B7E-3F847B8F911D}">
      <text>
        <r>
          <rPr>
            <sz val="9"/>
            <color indexed="81"/>
            <rFont val="Tahoma"/>
            <family val="2"/>
          </rPr>
          <t>Assumption</t>
        </r>
      </text>
    </comment>
    <comment ref="AS50" authorId="0" shapeId="0" xr:uid="{ABEB48BC-38D6-4BEB-A595-14894947BD34}">
      <text>
        <r>
          <rPr>
            <sz val="9"/>
            <color indexed="81"/>
            <rFont val="Tahoma"/>
            <family val="2"/>
          </rPr>
          <t>Assumption</t>
        </r>
      </text>
    </comment>
    <comment ref="AT50" authorId="0" shapeId="0" xr:uid="{85961B49-10A3-4661-85DC-1BCC3DA347DB}">
      <text>
        <r>
          <rPr>
            <sz val="9"/>
            <color indexed="81"/>
            <rFont val="Tahoma"/>
            <family val="2"/>
          </rPr>
          <t>Assumption</t>
        </r>
      </text>
    </comment>
    <comment ref="AU50" authorId="0" shapeId="0" xr:uid="{20A33D18-54E0-4499-B9BC-6E30594B0CF4}">
      <text>
        <r>
          <rPr>
            <sz val="9"/>
            <color indexed="81"/>
            <rFont val="Tahoma"/>
            <family val="2"/>
          </rPr>
          <t>Assumption</t>
        </r>
      </text>
    </comment>
    <comment ref="V51" authorId="0" shapeId="0" xr:uid="{445AC55D-7D70-444D-A061-503CE05316B8}">
      <text>
        <r>
          <rPr>
            <sz val="9"/>
            <color indexed="81"/>
            <rFont val="Tahoma"/>
            <family val="2"/>
          </rPr>
          <t>Assumption</t>
        </r>
      </text>
    </comment>
    <comment ref="W51" authorId="0" shapeId="0" xr:uid="{C04F001F-D8EA-4577-BE0A-35A0C8F00B55}">
      <text>
        <r>
          <rPr>
            <sz val="9"/>
            <color indexed="81"/>
            <rFont val="Tahoma"/>
            <family val="2"/>
          </rPr>
          <t>Assumption</t>
        </r>
      </text>
    </comment>
    <comment ref="X51" authorId="0" shapeId="0" xr:uid="{EFBD71B1-4B84-4BB9-81DE-5C50AF9990C6}">
      <text>
        <r>
          <rPr>
            <sz val="9"/>
            <color indexed="81"/>
            <rFont val="Tahoma"/>
            <family val="2"/>
          </rPr>
          <t>Assumption</t>
        </r>
      </text>
    </comment>
    <comment ref="Y51" authorId="0" shapeId="0" xr:uid="{C5A70D4E-AD14-463D-A745-AC3BA0AF95DF}">
      <text>
        <r>
          <rPr>
            <sz val="9"/>
            <color indexed="81"/>
            <rFont val="Tahoma"/>
            <family val="2"/>
          </rPr>
          <t>Assumption</t>
        </r>
      </text>
    </comment>
    <comment ref="Z51" authorId="0" shapeId="0" xr:uid="{ABA1022A-B0AC-45B8-A550-872274D978CE}">
      <text>
        <r>
          <rPr>
            <sz val="9"/>
            <color indexed="81"/>
            <rFont val="Tahoma"/>
            <family val="2"/>
          </rPr>
          <t>Assumption</t>
        </r>
      </text>
    </comment>
    <comment ref="AA51" authorId="0" shapeId="0" xr:uid="{86228245-B9C3-4F28-80D2-3209F72E1036}">
      <text>
        <r>
          <rPr>
            <sz val="9"/>
            <color indexed="81"/>
            <rFont val="Tahoma"/>
            <family val="2"/>
          </rPr>
          <t>Assumption</t>
        </r>
      </text>
    </comment>
    <comment ref="AB51" authorId="0" shapeId="0" xr:uid="{7B3ED15E-4565-477C-8CCC-16D9F85C4510}">
      <text>
        <r>
          <rPr>
            <sz val="9"/>
            <color indexed="81"/>
            <rFont val="Tahoma"/>
            <family val="2"/>
          </rPr>
          <t>Assumption</t>
        </r>
      </text>
    </comment>
    <comment ref="AC51" authorId="0" shapeId="0" xr:uid="{B70E604F-44F6-4704-B460-0A77E9356EFC}">
      <text>
        <r>
          <rPr>
            <sz val="9"/>
            <color indexed="81"/>
            <rFont val="Tahoma"/>
            <family val="2"/>
          </rPr>
          <t>Assumption</t>
        </r>
      </text>
    </comment>
    <comment ref="AD51" authorId="0" shapeId="0" xr:uid="{DCE27115-23A1-4552-B6E9-E329BDA83FD7}">
      <text>
        <r>
          <rPr>
            <sz val="9"/>
            <color indexed="81"/>
            <rFont val="Tahoma"/>
            <family val="2"/>
          </rPr>
          <t>Assumption</t>
        </r>
      </text>
    </comment>
    <comment ref="AG51" authorId="0" shapeId="0" xr:uid="{337696CA-BE5C-4CF2-BE57-14F9BC777420}">
      <text>
        <r>
          <rPr>
            <sz val="9"/>
            <color indexed="81"/>
            <rFont val="Tahoma"/>
            <family val="2"/>
          </rPr>
          <t>Assumption</t>
        </r>
      </text>
    </comment>
    <comment ref="AH51" authorId="0" shapeId="0" xr:uid="{2DA401E8-CB35-4EC6-B980-BDA6D12F0AC2}">
      <text>
        <r>
          <rPr>
            <sz val="9"/>
            <color indexed="81"/>
            <rFont val="Tahoma"/>
            <family val="2"/>
          </rPr>
          <t>Assumption</t>
        </r>
      </text>
    </comment>
    <comment ref="AL51" authorId="0" shapeId="0" xr:uid="{A86AD1B2-FD2E-46F2-97F5-1E299876818B}">
      <text>
        <r>
          <rPr>
            <sz val="9"/>
            <color indexed="81"/>
            <rFont val="Tahoma"/>
            <family val="2"/>
          </rPr>
          <t>Assumption</t>
        </r>
      </text>
    </comment>
    <comment ref="AM51" authorId="0" shapeId="0" xr:uid="{04C40F1E-EC9F-4D56-8ADD-3D96F51AF085}">
      <text>
        <r>
          <rPr>
            <sz val="9"/>
            <color indexed="81"/>
            <rFont val="Tahoma"/>
            <family val="2"/>
          </rPr>
          <t>Assumption</t>
        </r>
      </text>
    </comment>
    <comment ref="AN51" authorId="0" shapeId="0" xr:uid="{D428025C-FCF0-4F6E-96AE-5AF4BF8D9218}">
      <text>
        <r>
          <rPr>
            <sz val="9"/>
            <color indexed="81"/>
            <rFont val="Tahoma"/>
            <family val="2"/>
          </rPr>
          <t>Assumption</t>
        </r>
      </text>
    </comment>
    <comment ref="AO51" authorId="0" shapeId="0" xr:uid="{D3462C91-9804-4E10-8B95-EA03BFD16F50}">
      <text>
        <r>
          <rPr>
            <sz val="9"/>
            <color indexed="81"/>
            <rFont val="Tahoma"/>
            <family val="2"/>
          </rPr>
          <t>Assumption</t>
        </r>
      </text>
    </comment>
    <comment ref="AP51" authorId="0" shapeId="0" xr:uid="{ECA57F53-9B55-487E-B8E4-9F07B81346E7}">
      <text>
        <r>
          <rPr>
            <sz val="9"/>
            <color indexed="81"/>
            <rFont val="Tahoma"/>
            <family val="2"/>
          </rPr>
          <t>Assumption</t>
        </r>
      </text>
    </comment>
    <comment ref="AR51" authorId="0" shapeId="0" xr:uid="{1536E593-EF2C-40ED-A85B-120C19E43D1C}">
      <text>
        <r>
          <rPr>
            <sz val="9"/>
            <color indexed="81"/>
            <rFont val="Tahoma"/>
            <family val="2"/>
          </rPr>
          <t>Assumption</t>
        </r>
      </text>
    </comment>
    <comment ref="AS51" authorId="0" shapeId="0" xr:uid="{787A0F76-2667-49D3-974E-082627446678}">
      <text>
        <r>
          <rPr>
            <sz val="9"/>
            <color indexed="81"/>
            <rFont val="Tahoma"/>
            <family val="2"/>
          </rPr>
          <t>Assumption</t>
        </r>
      </text>
    </comment>
    <comment ref="AT51" authorId="0" shapeId="0" xr:uid="{60D65E2A-AB94-4075-AD9C-9ACD4DE3238A}">
      <text>
        <r>
          <rPr>
            <sz val="9"/>
            <color indexed="81"/>
            <rFont val="Tahoma"/>
            <family val="2"/>
          </rPr>
          <t>Assumption</t>
        </r>
      </text>
    </comment>
    <comment ref="AU51" authorId="0" shapeId="0" xr:uid="{E00AB103-647E-4AE7-8468-9D41F535D2D1}">
      <text>
        <r>
          <rPr>
            <sz val="9"/>
            <color indexed="81"/>
            <rFont val="Tahoma"/>
            <family val="2"/>
          </rPr>
          <t>Assumption</t>
        </r>
      </text>
    </comment>
    <comment ref="V52" authorId="0" shapeId="0" xr:uid="{4DC856D3-E6C7-43C9-B6CA-40974692B489}">
      <text>
        <r>
          <rPr>
            <sz val="9"/>
            <color indexed="81"/>
            <rFont val="Tahoma"/>
            <family val="2"/>
          </rPr>
          <t>Assumption</t>
        </r>
      </text>
    </comment>
    <comment ref="W52" authorId="0" shapeId="0" xr:uid="{A727C4E5-E91F-4D99-B7A3-ED0EFF69A5C7}">
      <text>
        <r>
          <rPr>
            <sz val="9"/>
            <color indexed="81"/>
            <rFont val="Tahoma"/>
            <family val="2"/>
          </rPr>
          <t>Assumption</t>
        </r>
      </text>
    </comment>
    <comment ref="X52" authorId="0" shapeId="0" xr:uid="{963C9E20-4D03-4250-AD77-8804CA185E7E}">
      <text>
        <r>
          <rPr>
            <sz val="9"/>
            <color indexed="81"/>
            <rFont val="Tahoma"/>
            <family val="2"/>
          </rPr>
          <t>Assumption</t>
        </r>
      </text>
    </comment>
    <comment ref="Y52" authorId="0" shapeId="0" xr:uid="{1301686F-2317-4E5D-8C31-88884248D74D}">
      <text>
        <r>
          <rPr>
            <sz val="9"/>
            <color indexed="81"/>
            <rFont val="Tahoma"/>
            <family val="2"/>
          </rPr>
          <t>Assumption</t>
        </r>
      </text>
    </comment>
    <comment ref="Z52" authorId="0" shapeId="0" xr:uid="{0D18B23E-9E28-4202-B353-5318660FB79A}">
      <text>
        <r>
          <rPr>
            <sz val="9"/>
            <color indexed="81"/>
            <rFont val="Tahoma"/>
            <family val="2"/>
          </rPr>
          <t>Assumption</t>
        </r>
      </text>
    </comment>
    <comment ref="AA52" authorId="0" shapeId="0" xr:uid="{92C3DB53-4AE0-49D0-A15D-74A8C1B09048}">
      <text>
        <r>
          <rPr>
            <sz val="9"/>
            <color indexed="81"/>
            <rFont val="Tahoma"/>
            <family val="2"/>
          </rPr>
          <t>Assumption</t>
        </r>
      </text>
    </comment>
    <comment ref="AB52" authorId="0" shapeId="0" xr:uid="{48AAFDC9-429F-461E-AEC0-D5F8292752C8}">
      <text>
        <r>
          <rPr>
            <sz val="9"/>
            <color indexed="81"/>
            <rFont val="Tahoma"/>
            <family val="2"/>
          </rPr>
          <t>Assumption</t>
        </r>
      </text>
    </comment>
    <comment ref="AC52" authorId="0" shapeId="0" xr:uid="{8BE07D6F-C12F-40AB-B17E-AF289FA1C24F}">
      <text>
        <r>
          <rPr>
            <sz val="9"/>
            <color indexed="81"/>
            <rFont val="Tahoma"/>
            <family val="2"/>
          </rPr>
          <t>Assumption</t>
        </r>
      </text>
    </comment>
    <comment ref="AD52" authorId="0" shapeId="0" xr:uid="{A4979D1C-EEF6-481F-8849-E74CE232BF6A}">
      <text>
        <r>
          <rPr>
            <sz val="9"/>
            <color indexed="81"/>
            <rFont val="Tahoma"/>
            <family val="2"/>
          </rPr>
          <t>Assumption</t>
        </r>
      </text>
    </comment>
    <comment ref="AG52" authorId="0" shapeId="0" xr:uid="{55B97487-FB6B-4A62-8478-2D7DBD6BB417}">
      <text>
        <r>
          <rPr>
            <sz val="9"/>
            <color indexed="81"/>
            <rFont val="Tahoma"/>
            <family val="2"/>
          </rPr>
          <t>Assumption</t>
        </r>
      </text>
    </comment>
    <comment ref="AH52" authorId="0" shapeId="0" xr:uid="{095BF02C-6FFD-4BD4-A6FE-23F15646B17C}">
      <text>
        <r>
          <rPr>
            <sz val="9"/>
            <color indexed="81"/>
            <rFont val="Tahoma"/>
            <family val="2"/>
          </rPr>
          <t>Assumption</t>
        </r>
      </text>
    </comment>
    <comment ref="AJ52" authorId="0" shapeId="0" xr:uid="{8FE7191A-A4DD-4D7B-8F74-D38E649D77E4}">
      <text>
        <r>
          <rPr>
            <sz val="9"/>
            <color indexed="81"/>
            <rFont val="Tahoma"/>
            <family val="2"/>
          </rPr>
          <t>Assumption</t>
        </r>
      </text>
    </comment>
    <comment ref="AK52" authorId="0" shapeId="0" xr:uid="{5E83F1CE-583E-4809-AA7F-0E2B8CA0CC65}">
      <text>
        <r>
          <rPr>
            <sz val="9"/>
            <color indexed="81"/>
            <rFont val="Tahoma"/>
            <family val="2"/>
          </rPr>
          <t>Assumption</t>
        </r>
      </text>
    </comment>
    <comment ref="AL52" authorId="0" shapeId="0" xr:uid="{C5B27F58-9FB1-4391-A390-FFE755161AC8}">
      <text>
        <r>
          <rPr>
            <sz val="9"/>
            <color indexed="81"/>
            <rFont val="Tahoma"/>
            <family val="2"/>
          </rPr>
          <t>Assumption</t>
        </r>
      </text>
    </comment>
    <comment ref="AM52" authorId="0" shapeId="0" xr:uid="{1C2CC9BD-A681-47CE-AEE4-47BFB59B8897}">
      <text>
        <r>
          <rPr>
            <sz val="9"/>
            <color indexed="81"/>
            <rFont val="Tahoma"/>
            <family val="2"/>
          </rPr>
          <t>Assumption</t>
        </r>
      </text>
    </comment>
    <comment ref="AN52" authorId="0" shapeId="0" xr:uid="{DD5A2ADB-A70F-4976-A63D-098F73A21685}">
      <text>
        <r>
          <rPr>
            <sz val="9"/>
            <color indexed="81"/>
            <rFont val="Tahoma"/>
            <family val="2"/>
          </rPr>
          <t>Assumption</t>
        </r>
      </text>
    </comment>
    <comment ref="AO52" authorId="0" shapeId="0" xr:uid="{8D544888-D05A-43AD-946A-10A2BE4EE956}">
      <text>
        <r>
          <rPr>
            <sz val="9"/>
            <color indexed="81"/>
            <rFont val="Tahoma"/>
            <family val="2"/>
          </rPr>
          <t>Assumption</t>
        </r>
      </text>
    </comment>
    <comment ref="AP52" authorId="0" shapeId="0" xr:uid="{040A6047-5F07-44A5-BD20-643C06E23A11}">
      <text>
        <r>
          <rPr>
            <sz val="9"/>
            <color indexed="81"/>
            <rFont val="Tahoma"/>
            <family val="2"/>
          </rPr>
          <t>Assumption</t>
        </r>
      </text>
    </comment>
    <comment ref="AR52" authorId="0" shapeId="0" xr:uid="{F96D2F59-0FED-4BB6-A5DA-6D4A60DF80A9}">
      <text>
        <r>
          <rPr>
            <sz val="9"/>
            <color indexed="81"/>
            <rFont val="Tahoma"/>
            <family val="2"/>
          </rPr>
          <t>Assumption</t>
        </r>
      </text>
    </comment>
    <comment ref="AS52" authorId="0" shapeId="0" xr:uid="{967FB7FE-7A0D-4829-B499-563D5FEB38DA}">
      <text>
        <r>
          <rPr>
            <sz val="9"/>
            <color indexed="81"/>
            <rFont val="Tahoma"/>
            <family val="2"/>
          </rPr>
          <t>Assumption</t>
        </r>
      </text>
    </comment>
    <comment ref="AT52" authorId="0" shapeId="0" xr:uid="{9A89416C-FE8F-4F30-8D12-677D45C06354}">
      <text>
        <r>
          <rPr>
            <sz val="9"/>
            <color indexed="81"/>
            <rFont val="Tahoma"/>
            <family val="2"/>
          </rPr>
          <t>Assumption</t>
        </r>
      </text>
    </comment>
    <comment ref="AU52" authorId="0" shapeId="0" xr:uid="{D79AB48C-7DD2-4AEB-8A7D-3E254F1305C1}">
      <text>
        <r>
          <rPr>
            <sz val="9"/>
            <color indexed="81"/>
            <rFont val="Tahoma"/>
            <family val="2"/>
          </rPr>
          <t>Assumption</t>
        </r>
      </text>
    </comment>
    <comment ref="AG53" authorId="0" shapeId="0" xr:uid="{7ECD0502-9A34-4396-BF30-0236F5096C5F}">
      <text>
        <r>
          <rPr>
            <sz val="9"/>
            <color indexed="81"/>
            <rFont val="Tahoma"/>
            <family val="2"/>
          </rPr>
          <t>Assumption</t>
        </r>
      </text>
    </comment>
    <comment ref="AH53" authorId="0" shapeId="0" xr:uid="{FE6FA05E-777E-48E5-87DB-0A40B7F74517}">
      <text>
        <r>
          <rPr>
            <sz val="9"/>
            <color indexed="81"/>
            <rFont val="Tahoma"/>
            <family val="2"/>
          </rPr>
          <t>Assumption</t>
        </r>
      </text>
    </comment>
    <comment ref="AJ53" authorId="0" shapeId="0" xr:uid="{319771AF-C263-442B-8987-33E9B1509EB1}">
      <text>
        <r>
          <rPr>
            <sz val="9"/>
            <color indexed="81"/>
            <rFont val="Tahoma"/>
            <family val="2"/>
          </rPr>
          <t>Assumption</t>
        </r>
      </text>
    </comment>
    <comment ref="AK53" authorId="0" shapeId="0" xr:uid="{DD7CCDE5-8CDE-4B31-A3D7-0BAAEC599BE1}">
      <text>
        <r>
          <rPr>
            <sz val="9"/>
            <color indexed="81"/>
            <rFont val="Tahoma"/>
            <family val="2"/>
          </rPr>
          <t>Assumption</t>
        </r>
      </text>
    </comment>
    <comment ref="AL53" authorId="0" shapeId="0" xr:uid="{3EC6FB31-E9FF-4871-9CF4-3C55F4B95582}">
      <text>
        <r>
          <rPr>
            <sz val="9"/>
            <color indexed="81"/>
            <rFont val="Tahoma"/>
            <family val="2"/>
          </rPr>
          <t>Assumption</t>
        </r>
      </text>
    </comment>
    <comment ref="AM53" authorId="0" shapeId="0" xr:uid="{F71C5831-C834-4558-AE19-A0471CB0E96B}">
      <text>
        <r>
          <rPr>
            <sz val="9"/>
            <color indexed="81"/>
            <rFont val="Tahoma"/>
            <family val="2"/>
          </rPr>
          <t>Assumption</t>
        </r>
      </text>
    </comment>
    <comment ref="AN53" authorId="0" shapeId="0" xr:uid="{BA585762-9BA0-4F16-BBD1-34FBD9569FAB}">
      <text>
        <r>
          <rPr>
            <sz val="9"/>
            <color indexed="81"/>
            <rFont val="Tahoma"/>
            <family val="2"/>
          </rPr>
          <t>Assumption</t>
        </r>
      </text>
    </comment>
    <comment ref="AO53" authorId="0" shapeId="0" xr:uid="{7E5D420F-4FAB-4136-B552-80A37BBD1048}">
      <text>
        <r>
          <rPr>
            <sz val="9"/>
            <color indexed="81"/>
            <rFont val="Tahoma"/>
            <family val="2"/>
          </rPr>
          <t>Assumption</t>
        </r>
      </text>
    </comment>
    <comment ref="AP53" authorId="0" shapeId="0" xr:uid="{3B131E7C-90ED-4B78-8E84-BAD8A3864029}">
      <text>
        <r>
          <rPr>
            <sz val="9"/>
            <color indexed="81"/>
            <rFont val="Tahoma"/>
            <family val="2"/>
          </rPr>
          <t>Assumption</t>
        </r>
      </text>
    </comment>
    <comment ref="AR53" authorId="0" shapeId="0" xr:uid="{4DADD326-69A4-47B1-B265-66A418EAC7A5}">
      <text>
        <r>
          <rPr>
            <sz val="9"/>
            <color indexed="81"/>
            <rFont val="Tahoma"/>
            <family val="2"/>
          </rPr>
          <t>Assumption</t>
        </r>
      </text>
    </comment>
    <comment ref="AS53" authorId="0" shapeId="0" xr:uid="{5804BCA2-7AF5-43B6-9F55-10BD246B1E21}">
      <text>
        <r>
          <rPr>
            <sz val="9"/>
            <color indexed="81"/>
            <rFont val="Tahoma"/>
            <family val="2"/>
          </rPr>
          <t>Assumption</t>
        </r>
      </text>
    </comment>
    <comment ref="AT53" authorId="0" shapeId="0" xr:uid="{A2566FBF-A837-4E0D-BC47-5D5A7E0E7F24}">
      <text>
        <r>
          <rPr>
            <sz val="9"/>
            <color indexed="81"/>
            <rFont val="Tahoma"/>
            <family val="2"/>
          </rPr>
          <t>Assumption</t>
        </r>
      </text>
    </comment>
    <comment ref="AU53" authorId="0" shapeId="0" xr:uid="{33A84311-55F6-42DE-BF1A-465998A2A761}">
      <text>
        <r>
          <rPr>
            <sz val="9"/>
            <color indexed="81"/>
            <rFont val="Tahoma"/>
            <family val="2"/>
          </rPr>
          <t>Assumption</t>
        </r>
      </text>
    </comment>
    <comment ref="Y54" authorId="0" shapeId="0" xr:uid="{DED872B1-76D1-4C11-93FE-246A0D3387C1}">
      <text>
        <r>
          <rPr>
            <sz val="9"/>
            <color indexed="81"/>
            <rFont val="Tahoma"/>
            <family val="2"/>
          </rPr>
          <t>Assumption</t>
        </r>
      </text>
    </comment>
    <comment ref="Z54" authorId="0" shapeId="0" xr:uid="{D89AAB87-CBFF-443D-B10D-04290C345CA5}">
      <text>
        <r>
          <rPr>
            <sz val="9"/>
            <color indexed="81"/>
            <rFont val="Tahoma"/>
            <family val="2"/>
          </rPr>
          <t>Assumption</t>
        </r>
      </text>
    </comment>
    <comment ref="AA54" authorId="0" shapeId="0" xr:uid="{DEAC8344-28FB-42BB-9AE8-F9472B110DCE}">
      <text>
        <r>
          <rPr>
            <sz val="9"/>
            <color indexed="81"/>
            <rFont val="Tahoma"/>
            <family val="2"/>
          </rPr>
          <t>Assumption</t>
        </r>
      </text>
    </comment>
    <comment ref="AB54" authorId="0" shapeId="0" xr:uid="{9EF92796-C798-46AE-A7F4-F1270CBD565A}">
      <text>
        <r>
          <rPr>
            <sz val="9"/>
            <color indexed="81"/>
            <rFont val="Tahoma"/>
            <family val="2"/>
          </rPr>
          <t>Assumption</t>
        </r>
      </text>
    </comment>
    <comment ref="AC54" authorId="0" shapeId="0" xr:uid="{358F2523-4C30-43D7-B511-DA1B5522ED62}">
      <text>
        <r>
          <rPr>
            <sz val="9"/>
            <color indexed="81"/>
            <rFont val="Tahoma"/>
            <family val="2"/>
          </rPr>
          <t>Assumption</t>
        </r>
      </text>
    </comment>
    <comment ref="AD54" authorId="0" shapeId="0" xr:uid="{99387402-0CAB-48E8-81B0-CA9685022C72}">
      <text>
        <r>
          <rPr>
            <sz val="9"/>
            <color indexed="81"/>
            <rFont val="Tahoma"/>
            <family val="2"/>
          </rPr>
          <t>Assumption</t>
        </r>
      </text>
    </comment>
    <comment ref="AG54" authorId="0" shapeId="0" xr:uid="{6FEFFF31-D77F-4EC3-BF7C-662D909A49D7}">
      <text>
        <r>
          <rPr>
            <sz val="9"/>
            <color indexed="81"/>
            <rFont val="Tahoma"/>
            <family val="2"/>
          </rPr>
          <t>Assumption</t>
        </r>
      </text>
    </comment>
    <comment ref="AH54" authorId="0" shapeId="0" xr:uid="{BCCB1929-9799-4C30-A9E0-AAF5E6B310D1}">
      <text>
        <r>
          <rPr>
            <sz val="9"/>
            <color indexed="81"/>
            <rFont val="Tahoma"/>
            <family val="2"/>
          </rPr>
          <t>Assumption</t>
        </r>
      </text>
    </comment>
    <comment ref="AJ54" authorId="0" shapeId="0" xr:uid="{8B4C6442-EEC0-4660-8CA3-E6B5DF4EF92E}">
      <text>
        <r>
          <rPr>
            <sz val="9"/>
            <color indexed="81"/>
            <rFont val="Tahoma"/>
            <family val="2"/>
          </rPr>
          <t>Assumption</t>
        </r>
      </text>
    </comment>
    <comment ref="AK54" authorId="0" shapeId="0" xr:uid="{F8E5FE15-DF4E-4988-B9D0-42857245FF20}">
      <text>
        <r>
          <rPr>
            <sz val="9"/>
            <color indexed="81"/>
            <rFont val="Tahoma"/>
            <family val="2"/>
          </rPr>
          <t>Assumption</t>
        </r>
      </text>
    </comment>
    <comment ref="AL54" authorId="0" shapeId="0" xr:uid="{534585AC-6C12-4C42-9572-FC80EB291B35}">
      <text>
        <r>
          <rPr>
            <sz val="9"/>
            <color indexed="81"/>
            <rFont val="Tahoma"/>
            <family val="2"/>
          </rPr>
          <t>Assumption</t>
        </r>
      </text>
    </comment>
    <comment ref="AM54" authorId="0" shapeId="0" xr:uid="{E6300EF7-A911-423E-A8BF-B7E62F88381E}">
      <text>
        <r>
          <rPr>
            <sz val="9"/>
            <color indexed="81"/>
            <rFont val="Tahoma"/>
            <family val="2"/>
          </rPr>
          <t>Assumption</t>
        </r>
      </text>
    </comment>
    <comment ref="AN54" authorId="0" shapeId="0" xr:uid="{5F2CCEAD-479B-44A7-B5FC-B0685AC53130}">
      <text>
        <r>
          <rPr>
            <sz val="9"/>
            <color indexed="81"/>
            <rFont val="Tahoma"/>
            <family val="2"/>
          </rPr>
          <t>Assumption</t>
        </r>
      </text>
    </comment>
    <comment ref="AO54" authorId="0" shapeId="0" xr:uid="{C7E5F5A5-CA68-49AC-8176-C25C103F7034}">
      <text>
        <r>
          <rPr>
            <sz val="9"/>
            <color indexed="81"/>
            <rFont val="Tahoma"/>
            <family val="2"/>
          </rPr>
          <t>Assumption</t>
        </r>
      </text>
    </comment>
    <comment ref="AP54" authorId="0" shapeId="0" xr:uid="{42C79730-6B3C-427B-A644-275D5F650904}">
      <text>
        <r>
          <rPr>
            <sz val="9"/>
            <color indexed="81"/>
            <rFont val="Tahoma"/>
            <family val="2"/>
          </rPr>
          <t>Assumption</t>
        </r>
      </text>
    </comment>
    <comment ref="AR54" authorId="0" shapeId="0" xr:uid="{CBA604D6-1B66-446D-9E39-9AA0BFF8960C}">
      <text>
        <r>
          <rPr>
            <sz val="9"/>
            <color indexed="81"/>
            <rFont val="Tahoma"/>
            <family val="2"/>
          </rPr>
          <t>Assumption</t>
        </r>
      </text>
    </comment>
    <comment ref="AS54" authorId="0" shapeId="0" xr:uid="{2F21EAE2-44A4-4DF3-B0FC-840BF8360004}">
      <text>
        <r>
          <rPr>
            <sz val="9"/>
            <color indexed="81"/>
            <rFont val="Tahoma"/>
            <family val="2"/>
          </rPr>
          <t>Assumption</t>
        </r>
      </text>
    </comment>
    <comment ref="AT54" authorId="0" shapeId="0" xr:uid="{C76D050F-CBA9-4CF7-814B-26F596C0EE04}">
      <text>
        <r>
          <rPr>
            <sz val="9"/>
            <color indexed="81"/>
            <rFont val="Tahoma"/>
            <family val="2"/>
          </rPr>
          <t>Assumption</t>
        </r>
      </text>
    </comment>
    <comment ref="AU54" authorId="0" shapeId="0" xr:uid="{9376A1C8-157B-497D-B3BA-B09437F80E0A}">
      <text>
        <r>
          <rPr>
            <sz val="9"/>
            <color indexed="81"/>
            <rFont val="Tahoma"/>
            <family val="2"/>
          </rPr>
          <t>Assumption</t>
        </r>
      </text>
    </comment>
    <comment ref="V55" authorId="0" shapeId="0" xr:uid="{27046A4A-E1F2-445C-B542-E397E293D877}">
      <text>
        <r>
          <rPr>
            <sz val="9"/>
            <color indexed="81"/>
            <rFont val="Tahoma"/>
            <family val="2"/>
          </rPr>
          <t>Assumption</t>
        </r>
      </text>
    </comment>
    <comment ref="W55" authorId="0" shapeId="0" xr:uid="{49A99F7C-1E36-4551-BF91-D7A0BE2BEA05}">
      <text>
        <r>
          <rPr>
            <sz val="9"/>
            <color indexed="81"/>
            <rFont val="Tahoma"/>
            <family val="2"/>
          </rPr>
          <t>Assumption</t>
        </r>
      </text>
    </comment>
    <comment ref="X55" authorId="0" shapeId="0" xr:uid="{4FCD585D-09E9-400F-AF0F-9877472C0356}">
      <text>
        <r>
          <rPr>
            <sz val="9"/>
            <color indexed="81"/>
            <rFont val="Tahoma"/>
            <family val="2"/>
          </rPr>
          <t>Assumption</t>
        </r>
      </text>
    </comment>
    <comment ref="Y55" authorId="0" shapeId="0" xr:uid="{06F9F02A-F050-4C52-8747-D529C5FA8F88}">
      <text>
        <r>
          <rPr>
            <sz val="9"/>
            <color indexed="81"/>
            <rFont val="Tahoma"/>
            <family val="2"/>
          </rPr>
          <t>Assumption</t>
        </r>
      </text>
    </comment>
    <comment ref="Z55" authorId="0" shapeId="0" xr:uid="{CBE6AD73-2AC4-4628-A9CC-7FC1D87805C9}">
      <text>
        <r>
          <rPr>
            <sz val="9"/>
            <color indexed="81"/>
            <rFont val="Tahoma"/>
            <family val="2"/>
          </rPr>
          <t>Assumption</t>
        </r>
      </text>
    </comment>
    <comment ref="AA55" authorId="0" shapeId="0" xr:uid="{714EA2D8-5200-463C-AEC0-ADD8D9B538C8}">
      <text>
        <r>
          <rPr>
            <sz val="9"/>
            <color indexed="81"/>
            <rFont val="Tahoma"/>
            <family val="2"/>
          </rPr>
          <t>Assumption</t>
        </r>
      </text>
    </comment>
    <comment ref="AB55" authorId="0" shapeId="0" xr:uid="{984803EB-DDF0-4782-9A79-3E0A760BC244}">
      <text>
        <r>
          <rPr>
            <sz val="9"/>
            <color indexed="81"/>
            <rFont val="Tahoma"/>
            <family val="2"/>
          </rPr>
          <t>Assumption</t>
        </r>
      </text>
    </comment>
    <comment ref="AC55" authorId="0" shapeId="0" xr:uid="{77867946-5F1F-4588-87A1-2ED060D99EB1}">
      <text>
        <r>
          <rPr>
            <sz val="9"/>
            <color indexed="81"/>
            <rFont val="Tahoma"/>
            <family val="2"/>
          </rPr>
          <t>Assumption</t>
        </r>
      </text>
    </comment>
    <comment ref="AD55" authorId="0" shapeId="0" xr:uid="{3F4FC29E-050E-4D82-A869-642672CCC702}">
      <text>
        <r>
          <rPr>
            <sz val="9"/>
            <color indexed="81"/>
            <rFont val="Tahoma"/>
            <family val="2"/>
          </rPr>
          <t>Assumption</t>
        </r>
      </text>
    </comment>
    <comment ref="AG55" authorId="0" shapeId="0" xr:uid="{63DBAAFC-22F4-4879-9A30-BDFECC23BDE1}">
      <text>
        <r>
          <rPr>
            <sz val="9"/>
            <color indexed="81"/>
            <rFont val="Tahoma"/>
            <family val="2"/>
          </rPr>
          <t>Assumption</t>
        </r>
      </text>
    </comment>
    <comment ref="AH55" authorId="0" shapeId="0" xr:uid="{8D3B8AF6-D772-418B-9ECD-86B34BC6AE52}">
      <text>
        <r>
          <rPr>
            <sz val="9"/>
            <color indexed="81"/>
            <rFont val="Tahoma"/>
            <family val="2"/>
          </rPr>
          <t>Assumption</t>
        </r>
      </text>
    </comment>
    <comment ref="AL55" authorId="0" shapeId="0" xr:uid="{A41233EB-A4E1-4749-8500-F11B19E93C01}">
      <text>
        <r>
          <rPr>
            <sz val="9"/>
            <color indexed="81"/>
            <rFont val="Tahoma"/>
            <family val="2"/>
          </rPr>
          <t>Assumption</t>
        </r>
      </text>
    </comment>
    <comment ref="AM55" authorId="0" shapeId="0" xr:uid="{5D763F64-794F-4A4F-91A7-152563A32092}">
      <text>
        <r>
          <rPr>
            <sz val="9"/>
            <color indexed="81"/>
            <rFont val="Tahoma"/>
            <family val="2"/>
          </rPr>
          <t>Assumption</t>
        </r>
      </text>
    </comment>
    <comment ref="AN55" authorId="0" shapeId="0" xr:uid="{6476216C-FB1C-4612-81BC-DEDFE7D420FF}">
      <text>
        <r>
          <rPr>
            <sz val="9"/>
            <color indexed="81"/>
            <rFont val="Tahoma"/>
            <family val="2"/>
          </rPr>
          <t>Assumption</t>
        </r>
      </text>
    </comment>
    <comment ref="AO55" authorId="0" shapeId="0" xr:uid="{0FF75816-CAF8-4500-A87D-871EDFA566D9}">
      <text>
        <r>
          <rPr>
            <sz val="9"/>
            <color indexed="81"/>
            <rFont val="Tahoma"/>
            <family val="2"/>
          </rPr>
          <t>Assumption</t>
        </r>
      </text>
    </comment>
    <comment ref="AP55" authorId="0" shapeId="0" xr:uid="{AB5572F5-4BA3-4131-8BBD-A68ABE1DD926}">
      <text>
        <r>
          <rPr>
            <sz val="9"/>
            <color indexed="81"/>
            <rFont val="Tahoma"/>
            <family val="2"/>
          </rPr>
          <t>Assumption</t>
        </r>
      </text>
    </comment>
    <comment ref="AR55" authorId="0" shapeId="0" xr:uid="{A82A3EEA-100A-4AB4-9884-5A737C8201D3}">
      <text>
        <r>
          <rPr>
            <sz val="9"/>
            <color indexed="81"/>
            <rFont val="Tahoma"/>
            <family val="2"/>
          </rPr>
          <t>Assumption</t>
        </r>
      </text>
    </comment>
    <comment ref="AS55" authorId="0" shapeId="0" xr:uid="{43F5D0BB-F509-4783-A572-63B1C7AA0966}">
      <text>
        <r>
          <rPr>
            <sz val="9"/>
            <color indexed="81"/>
            <rFont val="Tahoma"/>
            <family val="2"/>
          </rPr>
          <t>Assumption</t>
        </r>
      </text>
    </comment>
    <comment ref="AT55" authorId="0" shapeId="0" xr:uid="{7DC64679-2413-4DD9-8D63-5CF85A0DA591}">
      <text>
        <r>
          <rPr>
            <sz val="9"/>
            <color indexed="81"/>
            <rFont val="Tahoma"/>
            <family val="2"/>
          </rPr>
          <t>Assumption</t>
        </r>
      </text>
    </comment>
    <comment ref="AU55" authorId="0" shapeId="0" xr:uid="{887D2126-906B-438D-A4B2-0976EF025CB7}">
      <text>
        <r>
          <rPr>
            <sz val="9"/>
            <color indexed="81"/>
            <rFont val="Tahoma"/>
            <family val="2"/>
          </rPr>
          <t>Assumption</t>
        </r>
      </text>
    </comment>
    <comment ref="AG56" authorId="0" shapeId="0" xr:uid="{165D2BDD-56CB-478F-A1BC-BA1C5E67BC3E}">
      <text>
        <r>
          <rPr>
            <sz val="9"/>
            <color indexed="81"/>
            <rFont val="Tahoma"/>
            <family val="2"/>
          </rPr>
          <t>Assumption</t>
        </r>
      </text>
    </comment>
    <comment ref="AH56" authorId="0" shapeId="0" xr:uid="{921CE9E3-7856-4DA8-B897-CEC14336CA12}">
      <text>
        <r>
          <rPr>
            <sz val="9"/>
            <color indexed="81"/>
            <rFont val="Tahoma"/>
            <family val="2"/>
          </rPr>
          <t>Assumption</t>
        </r>
      </text>
    </comment>
    <comment ref="AL56" authorId="0" shapeId="0" xr:uid="{ED124E2C-1171-462E-88E2-491CD5B4D7D8}">
      <text>
        <r>
          <rPr>
            <sz val="9"/>
            <color indexed="81"/>
            <rFont val="Tahoma"/>
            <family val="2"/>
          </rPr>
          <t>Assumption</t>
        </r>
      </text>
    </comment>
    <comment ref="AM56" authorId="0" shapeId="0" xr:uid="{1AF56435-0130-49CA-9425-CE9AF1C193E1}">
      <text>
        <r>
          <rPr>
            <sz val="9"/>
            <color indexed="81"/>
            <rFont val="Tahoma"/>
            <family val="2"/>
          </rPr>
          <t>Assumption</t>
        </r>
      </text>
    </comment>
    <comment ref="AN56" authorId="0" shapeId="0" xr:uid="{D9DA7334-76BF-4A0C-9DFD-DD4CC6621194}">
      <text>
        <r>
          <rPr>
            <sz val="9"/>
            <color indexed="81"/>
            <rFont val="Tahoma"/>
            <family val="2"/>
          </rPr>
          <t>Assumption</t>
        </r>
      </text>
    </comment>
    <comment ref="AO56" authorId="0" shapeId="0" xr:uid="{9450AAF1-3B2E-459C-9F34-1A615FA1168D}">
      <text>
        <r>
          <rPr>
            <sz val="9"/>
            <color indexed="81"/>
            <rFont val="Tahoma"/>
            <family val="2"/>
          </rPr>
          <t>Assumption</t>
        </r>
      </text>
    </comment>
    <comment ref="AP56" authorId="0" shapeId="0" xr:uid="{1A615149-15B5-4AA1-8755-E88D365E239A}">
      <text>
        <r>
          <rPr>
            <sz val="9"/>
            <color indexed="81"/>
            <rFont val="Tahoma"/>
            <family val="2"/>
          </rPr>
          <t>Assumption</t>
        </r>
      </text>
    </comment>
    <comment ref="AR56" authorId="0" shapeId="0" xr:uid="{9E5E8521-FBA8-4C68-9052-C8EBE55661A1}">
      <text>
        <r>
          <rPr>
            <sz val="9"/>
            <color indexed="81"/>
            <rFont val="Tahoma"/>
            <family val="2"/>
          </rPr>
          <t>Assumption</t>
        </r>
      </text>
    </comment>
    <comment ref="AS56" authorId="0" shapeId="0" xr:uid="{A257F2E8-481D-4EAB-B4D5-E82FBA2C9EA1}">
      <text>
        <r>
          <rPr>
            <sz val="9"/>
            <color indexed="81"/>
            <rFont val="Tahoma"/>
            <family val="2"/>
          </rPr>
          <t>Assumption</t>
        </r>
      </text>
    </comment>
    <comment ref="AT56" authorId="0" shapeId="0" xr:uid="{7B14EAD4-957B-45E6-8946-E2C5BEF946BB}">
      <text>
        <r>
          <rPr>
            <sz val="9"/>
            <color indexed="81"/>
            <rFont val="Tahoma"/>
            <family val="2"/>
          </rPr>
          <t>Assumption</t>
        </r>
      </text>
    </comment>
    <comment ref="AU56" authorId="0" shapeId="0" xr:uid="{807E38E7-8FED-40B6-BCC0-EDF8FE1D2F26}">
      <text>
        <r>
          <rPr>
            <sz val="9"/>
            <color indexed="81"/>
            <rFont val="Tahoma"/>
            <family val="2"/>
          </rPr>
          <t>Assumption</t>
        </r>
      </text>
    </comment>
    <comment ref="AG57" authorId="0" shapeId="0" xr:uid="{FADB067E-30C0-41CC-895D-34F3EA73255D}">
      <text>
        <r>
          <rPr>
            <sz val="9"/>
            <color indexed="81"/>
            <rFont val="Tahoma"/>
            <family val="2"/>
          </rPr>
          <t>Assumption</t>
        </r>
      </text>
    </comment>
    <comment ref="AH57" authorId="0" shapeId="0" xr:uid="{94B0A3DA-5393-41F7-9AF6-255E2A72A72D}">
      <text>
        <r>
          <rPr>
            <sz val="9"/>
            <color indexed="81"/>
            <rFont val="Tahoma"/>
            <family val="2"/>
          </rPr>
          <t>Assumption</t>
        </r>
      </text>
    </comment>
    <comment ref="AL57" authorId="0" shapeId="0" xr:uid="{2206C8EE-2F74-4274-9043-7049FA4BF274}">
      <text>
        <r>
          <rPr>
            <sz val="9"/>
            <color indexed="81"/>
            <rFont val="Tahoma"/>
            <family val="2"/>
          </rPr>
          <t>Assumption</t>
        </r>
      </text>
    </comment>
    <comment ref="AM57" authorId="0" shapeId="0" xr:uid="{653858A0-5307-4CC5-B774-1AEE31B092D6}">
      <text>
        <r>
          <rPr>
            <sz val="9"/>
            <color indexed="81"/>
            <rFont val="Tahoma"/>
            <family val="2"/>
          </rPr>
          <t>Assumption</t>
        </r>
      </text>
    </comment>
    <comment ref="AN57" authorId="0" shapeId="0" xr:uid="{AAF9580E-314A-49E3-BD2B-28D064E76999}">
      <text>
        <r>
          <rPr>
            <sz val="9"/>
            <color indexed="81"/>
            <rFont val="Tahoma"/>
            <family val="2"/>
          </rPr>
          <t>Assumption</t>
        </r>
      </text>
    </comment>
    <comment ref="AO57" authorId="0" shapeId="0" xr:uid="{E94FFD39-1079-4CE2-B7BA-CBEC2D168C77}">
      <text>
        <r>
          <rPr>
            <sz val="9"/>
            <color indexed="81"/>
            <rFont val="Tahoma"/>
            <family val="2"/>
          </rPr>
          <t>Assumption</t>
        </r>
      </text>
    </comment>
    <comment ref="AP57" authorId="0" shapeId="0" xr:uid="{404165FB-347A-416E-AE45-B9C4DA58307D}">
      <text>
        <r>
          <rPr>
            <sz val="9"/>
            <color indexed="81"/>
            <rFont val="Tahoma"/>
            <family val="2"/>
          </rPr>
          <t>Assumption</t>
        </r>
      </text>
    </comment>
    <comment ref="AR57" authorId="0" shapeId="0" xr:uid="{C2634CCB-C8D5-4C8D-AF26-A62F7F9749F0}">
      <text>
        <r>
          <rPr>
            <sz val="9"/>
            <color indexed="81"/>
            <rFont val="Tahoma"/>
            <family val="2"/>
          </rPr>
          <t>Assumption</t>
        </r>
      </text>
    </comment>
    <comment ref="AS57" authorId="0" shapeId="0" xr:uid="{E277ED72-924F-49EE-AE2D-8AA079175D1D}">
      <text>
        <r>
          <rPr>
            <sz val="9"/>
            <color indexed="81"/>
            <rFont val="Tahoma"/>
            <family val="2"/>
          </rPr>
          <t>Assumption</t>
        </r>
      </text>
    </comment>
    <comment ref="AT57" authorId="0" shapeId="0" xr:uid="{88AF8995-98E1-4386-BA60-F984549C1575}">
      <text>
        <r>
          <rPr>
            <sz val="9"/>
            <color indexed="81"/>
            <rFont val="Tahoma"/>
            <family val="2"/>
          </rPr>
          <t>Assumption</t>
        </r>
      </text>
    </comment>
    <comment ref="AU57" authorId="0" shapeId="0" xr:uid="{274F5A5E-FFB7-4817-AC0F-9834D268380D}">
      <text>
        <r>
          <rPr>
            <sz val="9"/>
            <color indexed="81"/>
            <rFont val="Tahoma"/>
            <family val="2"/>
          </rPr>
          <t>Assumption</t>
        </r>
      </text>
    </comment>
    <comment ref="V58" authorId="0" shapeId="0" xr:uid="{3139EE63-DE42-40FF-9EED-52149B9FA148}">
      <text>
        <r>
          <rPr>
            <sz val="9"/>
            <color indexed="81"/>
            <rFont val="Tahoma"/>
            <family val="2"/>
          </rPr>
          <t>Assumption</t>
        </r>
      </text>
    </comment>
    <comment ref="Y58" authorId="0" shapeId="0" xr:uid="{5C13D617-D098-4B8B-B02B-FBA82ACBD969}">
      <text>
        <r>
          <rPr>
            <sz val="9"/>
            <color indexed="81"/>
            <rFont val="Tahoma"/>
            <family val="2"/>
          </rPr>
          <t>Assumption</t>
        </r>
      </text>
    </comment>
    <comment ref="Z58" authorId="0" shapeId="0" xr:uid="{9205DFFC-93AB-4F04-A439-35EBAB347226}">
      <text>
        <r>
          <rPr>
            <sz val="9"/>
            <color indexed="81"/>
            <rFont val="Tahoma"/>
            <family val="2"/>
          </rPr>
          <t>Assumption</t>
        </r>
      </text>
    </comment>
    <comment ref="AA58" authorId="0" shapeId="0" xr:uid="{F1660FAC-C027-43AF-AA91-51E23D522ACE}">
      <text>
        <r>
          <rPr>
            <sz val="9"/>
            <color indexed="81"/>
            <rFont val="Tahoma"/>
            <family val="2"/>
          </rPr>
          <t>Assumption</t>
        </r>
      </text>
    </comment>
    <comment ref="AB58" authorId="0" shapeId="0" xr:uid="{715F638B-BB3C-4022-95D9-04842E1F728F}">
      <text>
        <r>
          <rPr>
            <sz val="9"/>
            <color indexed="81"/>
            <rFont val="Tahoma"/>
            <family val="2"/>
          </rPr>
          <t>Assumption</t>
        </r>
      </text>
    </comment>
    <comment ref="AC58" authorId="0" shapeId="0" xr:uid="{742BDCD0-A494-4BD0-978F-A2B6A9F62173}">
      <text>
        <r>
          <rPr>
            <sz val="9"/>
            <color indexed="81"/>
            <rFont val="Tahoma"/>
            <family val="2"/>
          </rPr>
          <t>Assumption</t>
        </r>
      </text>
    </comment>
    <comment ref="AD58" authorId="0" shapeId="0" xr:uid="{4F3A40BA-BE51-4E72-A45D-799E5C688861}">
      <text>
        <r>
          <rPr>
            <sz val="9"/>
            <color indexed="81"/>
            <rFont val="Tahoma"/>
            <family val="2"/>
          </rPr>
          <t>Assumption</t>
        </r>
      </text>
    </comment>
    <comment ref="AG58" authorId="0" shapeId="0" xr:uid="{9FBA1771-9DA2-492E-A7FE-FEE690D00044}">
      <text>
        <r>
          <rPr>
            <sz val="9"/>
            <color indexed="81"/>
            <rFont val="Tahoma"/>
            <family val="2"/>
          </rPr>
          <t>Assumption</t>
        </r>
      </text>
    </comment>
    <comment ref="AH58" authorId="0" shapeId="0" xr:uid="{C2F421AF-F97C-44F1-944A-60BC32684A0B}">
      <text>
        <r>
          <rPr>
            <sz val="9"/>
            <color indexed="81"/>
            <rFont val="Tahoma"/>
            <family val="2"/>
          </rPr>
          <t>Assumption</t>
        </r>
      </text>
    </comment>
    <comment ref="AL58" authorId="0" shapeId="0" xr:uid="{C236CC04-6C71-4C29-9E91-9FE7CE032A05}">
      <text>
        <r>
          <rPr>
            <sz val="9"/>
            <color indexed="81"/>
            <rFont val="Tahoma"/>
            <family val="2"/>
          </rPr>
          <t>Assumption</t>
        </r>
      </text>
    </comment>
    <comment ref="AM58" authorId="0" shapeId="0" xr:uid="{482DFB9D-481C-450D-A2C8-132443BC8EC4}">
      <text>
        <r>
          <rPr>
            <sz val="9"/>
            <color indexed="81"/>
            <rFont val="Tahoma"/>
            <family val="2"/>
          </rPr>
          <t>Assumption</t>
        </r>
      </text>
    </comment>
    <comment ref="AN58" authorId="0" shapeId="0" xr:uid="{E5BD87D5-EEC7-48FD-B6DD-34F1BE79B86C}">
      <text>
        <r>
          <rPr>
            <sz val="9"/>
            <color indexed="81"/>
            <rFont val="Tahoma"/>
            <family val="2"/>
          </rPr>
          <t>Assumption</t>
        </r>
      </text>
    </comment>
    <comment ref="AO58" authorId="0" shapeId="0" xr:uid="{9260C897-B00C-46D2-9AB4-CD7436DF0621}">
      <text>
        <r>
          <rPr>
            <sz val="9"/>
            <color indexed="81"/>
            <rFont val="Tahoma"/>
            <family val="2"/>
          </rPr>
          <t>Assumption</t>
        </r>
      </text>
    </comment>
    <comment ref="AP58" authorId="0" shapeId="0" xr:uid="{5F82E313-292B-4FBA-8BFD-B7DEF67A74FE}">
      <text>
        <r>
          <rPr>
            <sz val="9"/>
            <color indexed="81"/>
            <rFont val="Tahoma"/>
            <family val="2"/>
          </rPr>
          <t>Assumption</t>
        </r>
      </text>
    </comment>
    <comment ref="AR58" authorId="0" shapeId="0" xr:uid="{20C6E2DA-F545-4CF8-A861-D12B772A7014}">
      <text>
        <r>
          <rPr>
            <sz val="9"/>
            <color indexed="81"/>
            <rFont val="Tahoma"/>
            <family val="2"/>
          </rPr>
          <t>Assumption</t>
        </r>
      </text>
    </comment>
    <comment ref="AS58" authorId="0" shapeId="0" xr:uid="{144A3889-5CBD-448E-9FD0-AA925B494FFE}">
      <text>
        <r>
          <rPr>
            <sz val="9"/>
            <color indexed="81"/>
            <rFont val="Tahoma"/>
            <family val="2"/>
          </rPr>
          <t>Assumption</t>
        </r>
      </text>
    </comment>
    <comment ref="AT58" authorId="0" shapeId="0" xr:uid="{C3147157-D476-4746-80C9-96A7C33BCDFB}">
      <text>
        <r>
          <rPr>
            <sz val="9"/>
            <color indexed="81"/>
            <rFont val="Tahoma"/>
            <family val="2"/>
          </rPr>
          <t>Assumption</t>
        </r>
      </text>
    </comment>
    <comment ref="AU58" authorId="0" shapeId="0" xr:uid="{9516DC0D-B5AB-45A3-9196-06E1E81FC71C}">
      <text>
        <r>
          <rPr>
            <sz val="9"/>
            <color indexed="81"/>
            <rFont val="Tahoma"/>
            <family val="2"/>
          </rPr>
          <t>Assumption</t>
        </r>
      </text>
    </comment>
    <comment ref="V59" authorId="0" shapeId="0" xr:uid="{1CCEEBAD-2968-4C5B-9615-0D2E8E1CA5CF}">
      <text>
        <r>
          <rPr>
            <sz val="9"/>
            <color indexed="81"/>
            <rFont val="Tahoma"/>
            <family val="2"/>
          </rPr>
          <t>Assumption</t>
        </r>
      </text>
    </comment>
    <comment ref="W59" authorId="0" shapeId="0" xr:uid="{AA47BB3A-8901-4E0D-9AB3-8F85EFC8391E}">
      <text>
        <r>
          <rPr>
            <sz val="9"/>
            <color indexed="81"/>
            <rFont val="Tahoma"/>
            <family val="2"/>
          </rPr>
          <t>Assumption</t>
        </r>
      </text>
    </comment>
    <comment ref="X59" authorId="0" shapeId="0" xr:uid="{BF6D33D0-42B9-4FEA-9446-903A173BBB33}">
      <text>
        <r>
          <rPr>
            <sz val="9"/>
            <color indexed="81"/>
            <rFont val="Tahoma"/>
            <family val="2"/>
          </rPr>
          <t>Assumption</t>
        </r>
      </text>
    </comment>
    <comment ref="Y59" authorId="0" shapeId="0" xr:uid="{DFD45B10-262B-4457-9086-C3B8E5E245D2}">
      <text>
        <r>
          <rPr>
            <sz val="9"/>
            <color indexed="81"/>
            <rFont val="Tahoma"/>
            <family val="2"/>
          </rPr>
          <t>Assumption</t>
        </r>
      </text>
    </comment>
    <comment ref="Z59" authorId="0" shapeId="0" xr:uid="{4744E33E-1F11-46CB-A144-F0B555294229}">
      <text>
        <r>
          <rPr>
            <sz val="9"/>
            <color indexed="81"/>
            <rFont val="Tahoma"/>
            <family val="2"/>
          </rPr>
          <t>Assumption</t>
        </r>
      </text>
    </comment>
    <comment ref="AA59" authorId="0" shapeId="0" xr:uid="{CB508432-01A2-4D65-BAD1-C7A2DED72E82}">
      <text>
        <r>
          <rPr>
            <sz val="9"/>
            <color indexed="81"/>
            <rFont val="Tahoma"/>
            <family val="2"/>
          </rPr>
          <t>Assumption</t>
        </r>
      </text>
    </comment>
    <comment ref="AB59" authorId="0" shapeId="0" xr:uid="{D5727526-3781-4E15-9769-A0332ECD8878}">
      <text>
        <r>
          <rPr>
            <sz val="9"/>
            <color indexed="81"/>
            <rFont val="Tahoma"/>
            <family val="2"/>
          </rPr>
          <t>Assumption</t>
        </r>
      </text>
    </comment>
    <comment ref="AC59" authorId="0" shapeId="0" xr:uid="{2BA03953-4321-481C-BA10-13D647B07569}">
      <text>
        <r>
          <rPr>
            <sz val="9"/>
            <color indexed="81"/>
            <rFont val="Tahoma"/>
            <family val="2"/>
          </rPr>
          <t>Assumption</t>
        </r>
      </text>
    </comment>
    <comment ref="AD59" authorId="0" shapeId="0" xr:uid="{9793F35D-1374-4C02-94A2-60A968DADCD2}">
      <text>
        <r>
          <rPr>
            <sz val="9"/>
            <color indexed="81"/>
            <rFont val="Tahoma"/>
            <family val="2"/>
          </rPr>
          <t>Assumption</t>
        </r>
      </text>
    </comment>
    <comment ref="AG59" authorId="0" shapeId="0" xr:uid="{6085BDC9-8A95-4634-8CF2-6918E6C0896E}">
      <text>
        <r>
          <rPr>
            <sz val="9"/>
            <color indexed="81"/>
            <rFont val="Tahoma"/>
            <family val="2"/>
          </rPr>
          <t>Assumption</t>
        </r>
      </text>
    </comment>
    <comment ref="AH59" authorId="0" shapeId="0" xr:uid="{82A2E7B9-9574-4103-8F3C-0B23E5727EE3}">
      <text>
        <r>
          <rPr>
            <sz val="9"/>
            <color indexed="81"/>
            <rFont val="Tahoma"/>
            <family val="2"/>
          </rPr>
          <t>Assumption</t>
        </r>
      </text>
    </comment>
    <comment ref="AL59" authorId="0" shapeId="0" xr:uid="{64B7ACC3-613D-477D-8D3E-A525CFB547F0}">
      <text>
        <r>
          <rPr>
            <sz val="9"/>
            <color indexed="81"/>
            <rFont val="Tahoma"/>
            <family val="2"/>
          </rPr>
          <t>Assumption</t>
        </r>
      </text>
    </comment>
    <comment ref="AM59" authorId="0" shapeId="0" xr:uid="{8D8C20B1-3BD8-47A3-90AF-F6925B8E791A}">
      <text>
        <r>
          <rPr>
            <sz val="9"/>
            <color indexed="81"/>
            <rFont val="Tahoma"/>
            <family val="2"/>
          </rPr>
          <t>Assumption</t>
        </r>
      </text>
    </comment>
    <comment ref="AN59" authorId="0" shapeId="0" xr:uid="{F5103C8F-61F7-45CC-AC6A-8D606A7A92B7}">
      <text>
        <r>
          <rPr>
            <sz val="9"/>
            <color indexed="81"/>
            <rFont val="Tahoma"/>
            <family val="2"/>
          </rPr>
          <t>Assumption</t>
        </r>
      </text>
    </comment>
    <comment ref="AO59" authorId="0" shapeId="0" xr:uid="{CBEDB5C0-8699-482B-A0F5-18FE33ED386F}">
      <text>
        <r>
          <rPr>
            <sz val="9"/>
            <color indexed="81"/>
            <rFont val="Tahoma"/>
            <family val="2"/>
          </rPr>
          <t>Assumption</t>
        </r>
      </text>
    </comment>
    <comment ref="AP59" authorId="0" shapeId="0" xr:uid="{196C1538-EFAF-463D-A81F-9A4D01C59FC9}">
      <text>
        <r>
          <rPr>
            <sz val="9"/>
            <color indexed="81"/>
            <rFont val="Tahoma"/>
            <family val="2"/>
          </rPr>
          <t>Assumption</t>
        </r>
      </text>
    </comment>
    <comment ref="AR59" authorId="0" shapeId="0" xr:uid="{774CFDBE-3EA8-48EC-840A-C3D78E5738D1}">
      <text>
        <r>
          <rPr>
            <sz val="9"/>
            <color indexed="81"/>
            <rFont val="Tahoma"/>
            <family val="2"/>
          </rPr>
          <t>Assumption</t>
        </r>
      </text>
    </comment>
    <comment ref="AS59" authorId="0" shapeId="0" xr:uid="{0B6E4C6A-E605-4FEB-96AC-67FB597C8EDC}">
      <text>
        <r>
          <rPr>
            <sz val="9"/>
            <color indexed="81"/>
            <rFont val="Tahoma"/>
            <family val="2"/>
          </rPr>
          <t>Assumption</t>
        </r>
      </text>
    </comment>
    <comment ref="AT59" authorId="0" shapeId="0" xr:uid="{4B51C4C4-1649-4584-B3DD-FCA2D2C3F22B}">
      <text>
        <r>
          <rPr>
            <sz val="9"/>
            <color indexed="81"/>
            <rFont val="Tahoma"/>
            <family val="2"/>
          </rPr>
          <t>Assumption</t>
        </r>
      </text>
    </comment>
    <comment ref="AU59" authorId="0" shapeId="0" xr:uid="{D4D69B33-C83A-445D-AE94-986C7661C54D}">
      <text>
        <r>
          <rPr>
            <sz val="9"/>
            <color indexed="81"/>
            <rFont val="Tahoma"/>
            <family val="2"/>
          </rPr>
          <t>Assumption</t>
        </r>
      </text>
    </comment>
    <comment ref="V60" authorId="0" shapeId="0" xr:uid="{BDB1A972-5B84-443D-A3C5-FF63CB186EA1}">
      <text>
        <r>
          <rPr>
            <sz val="9"/>
            <color indexed="81"/>
            <rFont val="Tahoma"/>
            <family val="2"/>
          </rPr>
          <t>Assumption</t>
        </r>
      </text>
    </comment>
    <comment ref="W60" authorId="0" shapeId="0" xr:uid="{A5E71A3D-A21A-4979-B8A6-9A793398395A}">
      <text>
        <r>
          <rPr>
            <sz val="9"/>
            <color indexed="81"/>
            <rFont val="Tahoma"/>
            <family val="2"/>
          </rPr>
          <t>Assumption</t>
        </r>
      </text>
    </comment>
    <comment ref="X60" authorId="0" shapeId="0" xr:uid="{9E3426D1-78E5-466E-AC6B-AE2478A33147}">
      <text>
        <r>
          <rPr>
            <sz val="9"/>
            <color indexed="81"/>
            <rFont val="Tahoma"/>
            <family val="2"/>
          </rPr>
          <t>Assumption</t>
        </r>
      </text>
    </comment>
    <comment ref="Y60" authorId="0" shapeId="0" xr:uid="{6D0CBED7-614E-45C2-8388-890B180753D8}">
      <text>
        <r>
          <rPr>
            <sz val="9"/>
            <color indexed="81"/>
            <rFont val="Tahoma"/>
            <family val="2"/>
          </rPr>
          <t>Assumption</t>
        </r>
      </text>
    </comment>
    <comment ref="Z60" authorId="0" shapeId="0" xr:uid="{69F553A1-4E19-434A-8BE1-D51B68F920F7}">
      <text>
        <r>
          <rPr>
            <sz val="9"/>
            <color indexed="81"/>
            <rFont val="Tahoma"/>
            <family val="2"/>
          </rPr>
          <t>Assumption</t>
        </r>
      </text>
    </comment>
    <comment ref="AA60" authorId="0" shapeId="0" xr:uid="{9FCF58D6-3FEE-4566-ABCC-63AC47280650}">
      <text>
        <r>
          <rPr>
            <sz val="9"/>
            <color indexed="81"/>
            <rFont val="Tahoma"/>
            <family val="2"/>
          </rPr>
          <t>Assumption</t>
        </r>
      </text>
    </comment>
    <comment ref="AB60" authorId="0" shapeId="0" xr:uid="{7534E036-5386-46BB-A61A-10B8B4B3E732}">
      <text>
        <r>
          <rPr>
            <sz val="9"/>
            <color indexed="81"/>
            <rFont val="Tahoma"/>
            <family val="2"/>
          </rPr>
          <t>Assumption</t>
        </r>
      </text>
    </comment>
    <comment ref="AC60" authorId="0" shapeId="0" xr:uid="{686DCA78-8FAC-482A-A9D8-915D11A49107}">
      <text>
        <r>
          <rPr>
            <sz val="9"/>
            <color indexed="81"/>
            <rFont val="Tahoma"/>
            <family val="2"/>
          </rPr>
          <t>Assumption</t>
        </r>
      </text>
    </comment>
    <comment ref="AD60" authorId="0" shapeId="0" xr:uid="{ABFE25D4-F346-4273-A9A4-FB3FA6ADCBAE}">
      <text>
        <r>
          <rPr>
            <sz val="9"/>
            <color indexed="81"/>
            <rFont val="Tahoma"/>
            <family val="2"/>
          </rPr>
          <t>Assumption</t>
        </r>
      </text>
    </comment>
    <comment ref="AG60" authorId="0" shapeId="0" xr:uid="{4F788A5D-7E3B-48BA-B4DD-1193BFBD0766}">
      <text>
        <r>
          <rPr>
            <sz val="9"/>
            <color indexed="81"/>
            <rFont val="Tahoma"/>
            <family val="2"/>
          </rPr>
          <t>Assumption</t>
        </r>
      </text>
    </comment>
    <comment ref="AH60" authorId="0" shapeId="0" xr:uid="{C5D71026-992D-48C8-8DEC-FC9F4655E41B}">
      <text>
        <r>
          <rPr>
            <sz val="9"/>
            <color indexed="81"/>
            <rFont val="Tahoma"/>
            <family val="2"/>
          </rPr>
          <t>Assumption</t>
        </r>
      </text>
    </comment>
    <comment ref="AL60" authorId="0" shapeId="0" xr:uid="{8F4C2F21-5C22-4C91-9398-4E111200BDD3}">
      <text>
        <r>
          <rPr>
            <sz val="9"/>
            <color indexed="81"/>
            <rFont val="Tahoma"/>
            <family val="2"/>
          </rPr>
          <t>Assumption</t>
        </r>
      </text>
    </comment>
    <comment ref="AM60" authorId="0" shapeId="0" xr:uid="{32705A9B-FAF3-47EA-8174-92010E1C4747}">
      <text>
        <r>
          <rPr>
            <sz val="9"/>
            <color indexed="81"/>
            <rFont val="Tahoma"/>
            <family val="2"/>
          </rPr>
          <t>Assumption</t>
        </r>
      </text>
    </comment>
    <comment ref="AN60" authorId="0" shapeId="0" xr:uid="{25A83CE7-020E-49B4-A05C-5FB9CD7C70F6}">
      <text>
        <r>
          <rPr>
            <sz val="9"/>
            <color indexed="81"/>
            <rFont val="Tahoma"/>
            <family val="2"/>
          </rPr>
          <t>Assumption</t>
        </r>
      </text>
    </comment>
    <comment ref="AO60" authorId="0" shapeId="0" xr:uid="{DAA432E3-018C-4593-B123-E64E77FEFF28}">
      <text>
        <r>
          <rPr>
            <sz val="9"/>
            <color indexed="81"/>
            <rFont val="Tahoma"/>
            <family val="2"/>
          </rPr>
          <t>Assumption</t>
        </r>
      </text>
    </comment>
    <comment ref="AP60" authorId="0" shapeId="0" xr:uid="{0EB84856-FB25-49EE-9884-E489225EFBAD}">
      <text>
        <r>
          <rPr>
            <sz val="9"/>
            <color indexed="81"/>
            <rFont val="Tahoma"/>
            <family val="2"/>
          </rPr>
          <t>Assumption</t>
        </r>
      </text>
    </comment>
    <comment ref="AR60" authorId="0" shapeId="0" xr:uid="{ADECDFA9-7D4F-41BC-B399-3B4477FFF91F}">
      <text>
        <r>
          <rPr>
            <sz val="9"/>
            <color indexed="81"/>
            <rFont val="Tahoma"/>
            <family val="2"/>
          </rPr>
          <t>Assumption</t>
        </r>
      </text>
    </comment>
    <comment ref="AS60" authorId="0" shapeId="0" xr:uid="{DFFDD6DC-2300-4C10-BBD8-09B25AE24D30}">
      <text>
        <r>
          <rPr>
            <sz val="9"/>
            <color indexed="81"/>
            <rFont val="Tahoma"/>
            <family val="2"/>
          </rPr>
          <t>Assumption</t>
        </r>
      </text>
    </comment>
    <comment ref="AT60" authorId="0" shapeId="0" xr:uid="{87F7A181-2649-48CF-B79D-29994AAF1CA2}">
      <text>
        <r>
          <rPr>
            <sz val="9"/>
            <color indexed="81"/>
            <rFont val="Tahoma"/>
            <family val="2"/>
          </rPr>
          <t>Assumption</t>
        </r>
      </text>
    </comment>
    <comment ref="AU60" authorId="0" shapeId="0" xr:uid="{109B0226-39A0-4680-8B97-D7C85937D49F}">
      <text>
        <r>
          <rPr>
            <sz val="9"/>
            <color indexed="81"/>
            <rFont val="Tahoma"/>
            <family val="2"/>
          </rPr>
          <t>Assumption</t>
        </r>
      </text>
    </comment>
    <comment ref="V61" authorId="0" shapeId="0" xr:uid="{029E1DB8-FA73-406B-9322-90B165F51B11}">
      <text>
        <r>
          <rPr>
            <sz val="9"/>
            <color indexed="81"/>
            <rFont val="Tahoma"/>
            <family val="2"/>
          </rPr>
          <t>Assumption</t>
        </r>
      </text>
    </comment>
    <comment ref="W61" authorId="0" shapeId="0" xr:uid="{F25158EC-04F6-4C83-900C-27E2123032C7}">
      <text>
        <r>
          <rPr>
            <sz val="9"/>
            <color indexed="81"/>
            <rFont val="Tahoma"/>
            <family val="2"/>
          </rPr>
          <t>Assumption</t>
        </r>
      </text>
    </comment>
    <comment ref="X61" authorId="0" shapeId="0" xr:uid="{DB88CA2A-574A-41BD-9D2F-8D8775247EE1}">
      <text>
        <r>
          <rPr>
            <sz val="9"/>
            <color indexed="81"/>
            <rFont val="Tahoma"/>
            <family val="2"/>
          </rPr>
          <t>Assumption</t>
        </r>
      </text>
    </comment>
    <comment ref="Y61" authorId="0" shapeId="0" xr:uid="{B1FFE25B-F223-420E-9E29-766FA06F5C97}">
      <text>
        <r>
          <rPr>
            <sz val="9"/>
            <color indexed="81"/>
            <rFont val="Tahoma"/>
            <family val="2"/>
          </rPr>
          <t>Assumption</t>
        </r>
      </text>
    </comment>
    <comment ref="Z61" authorId="0" shapeId="0" xr:uid="{17838113-9B2D-4DAE-9002-9E2BCEBFD77A}">
      <text>
        <r>
          <rPr>
            <sz val="9"/>
            <color indexed="81"/>
            <rFont val="Tahoma"/>
            <family val="2"/>
          </rPr>
          <t>Assumption</t>
        </r>
      </text>
    </comment>
    <comment ref="AA61" authorId="0" shapeId="0" xr:uid="{B34D5428-69F9-4C82-A422-8A6ED83CDFCA}">
      <text>
        <r>
          <rPr>
            <sz val="9"/>
            <color indexed="81"/>
            <rFont val="Tahoma"/>
            <family val="2"/>
          </rPr>
          <t>Assumption</t>
        </r>
      </text>
    </comment>
    <comment ref="AB61" authorId="0" shapeId="0" xr:uid="{3D2CC661-C3A3-42BA-A670-F3A8679002DC}">
      <text>
        <r>
          <rPr>
            <sz val="9"/>
            <color indexed="81"/>
            <rFont val="Tahoma"/>
            <family val="2"/>
          </rPr>
          <t>Assumption</t>
        </r>
      </text>
    </comment>
    <comment ref="AC61" authorId="0" shapeId="0" xr:uid="{DCF98E12-1A6E-4A51-BBEA-CCC35A055009}">
      <text>
        <r>
          <rPr>
            <sz val="9"/>
            <color indexed="81"/>
            <rFont val="Tahoma"/>
            <family val="2"/>
          </rPr>
          <t>Assumption</t>
        </r>
      </text>
    </comment>
    <comment ref="AD61" authorId="0" shapeId="0" xr:uid="{7C4E92F1-8BC9-4519-845C-2AEE6145A0A9}">
      <text>
        <r>
          <rPr>
            <sz val="9"/>
            <color indexed="81"/>
            <rFont val="Tahoma"/>
            <family val="2"/>
          </rPr>
          <t>Assumption</t>
        </r>
      </text>
    </comment>
    <comment ref="AG61" authorId="0" shapeId="0" xr:uid="{D0AD5828-443D-4044-B746-59FE1CC8BE02}">
      <text>
        <r>
          <rPr>
            <sz val="9"/>
            <color indexed="81"/>
            <rFont val="Tahoma"/>
            <family val="2"/>
          </rPr>
          <t>Assumption</t>
        </r>
      </text>
    </comment>
    <comment ref="AH61" authorId="0" shapeId="0" xr:uid="{224E5C34-0B30-4285-8851-0F6B63DA0726}">
      <text>
        <r>
          <rPr>
            <sz val="9"/>
            <color indexed="81"/>
            <rFont val="Tahoma"/>
            <family val="2"/>
          </rPr>
          <t>Assumption</t>
        </r>
      </text>
    </comment>
    <comment ref="AL61" authorId="0" shapeId="0" xr:uid="{3B8A65EB-754C-4E3D-8636-10BEBD7F69FE}">
      <text>
        <r>
          <rPr>
            <sz val="9"/>
            <color indexed="81"/>
            <rFont val="Tahoma"/>
            <family val="2"/>
          </rPr>
          <t>Assumption</t>
        </r>
      </text>
    </comment>
    <comment ref="AM61" authorId="0" shapeId="0" xr:uid="{D1E05AAA-EF55-4B99-9EF4-E4AA2FC69A78}">
      <text>
        <r>
          <rPr>
            <sz val="9"/>
            <color indexed="81"/>
            <rFont val="Tahoma"/>
            <family val="2"/>
          </rPr>
          <t>Assumption</t>
        </r>
      </text>
    </comment>
    <comment ref="AN61" authorId="0" shapeId="0" xr:uid="{2E202A85-A56F-4E4E-AEF9-7BDF77EF82D8}">
      <text>
        <r>
          <rPr>
            <sz val="9"/>
            <color indexed="81"/>
            <rFont val="Tahoma"/>
            <family val="2"/>
          </rPr>
          <t>Assumption</t>
        </r>
      </text>
    </comment>
    <comment ref="AO61" authorId="0" shapeId="0" xr:uid="{4FE9B829-0639-44DB-A6FB-3CD60AF44FD2}">
      <text>
        <r>
          <rPr>
            <sz val="9"/>
            <color indexed="81"/>
            <rFont val="Tahoma"/>
            <family val="2"/>
          </rPr>
          <t>Assumption</t>
        </r>
      </text>
    </comment>
    <comment ref="AP61" authorId="0" shapeId="0" xr:uid="{B0D1950D-CF62-410A-ABB7-7B98AD2447FE}">
      <text>
        <r>
          <rPr>
            <sz val="9"/>
            <color indexed="81"/>
            <rFont val="Tahoma"/>
            <family val="2"/>
          </rPr>
          <t>Assumption</t>
        </r>
      </text>
    </comment>
    <comment ref="AR61" authorId="0" shapeId="0" xr:uid="{A5D93283-6C7D-4E82-9DD7-257D87FD2F45}">
      <text>
        <r>
          <rPr>
            <sz val="9"/>
            <color indexed="81"/>
            <rFont val="Tahoma"/>
            <family val="2"/>
          </rPr>
          <t>Assumption</t>
        </r>
      </text>
    </comment>
    <comment ref="AS61" authorId="0" shapeId="0" xr:uid="{D9713C6A-4C64-4259-A61E-EA1CA5FC0582}">
      <text>
        <r>
          <rPr>
            <sz val="9"/>
            <color indexed="81"/>
            <rFont val="Tahoma"/>
            <family val="2"/>
          </rPr>
          <t>Assumption</t>
        </r>
      </text>
    </comment>
    <comment ref="AT61" authorId="0" shapeId="0" xr:uid="{45F0DCF5-AAE6-4A0A-8A96-7CDBE1E40DDA}">
      <text>
        <r>
          <rPr>
            <sz val="9"/>
            <color indexed="81"/>
            <rFont val="Tahoma"/>
            <family val="2"/>
          </rPr>
          <t>Assumption</t>
        </r>
      </text>
    </comment>
    <comment ref="AU61" authorId="0" shapeId="0" xr:uid="{892C3432-DB89-434F-BC0B-DD78E3F45E66}">
      <text>
        <r>
          <rPr>
            <sz val="9"/>
            <color indexed="81"/>
            <rFont val="Tahoma"/>
            <family val="2"/>
          </rPr>
          <t>Assumption</t>
        </r>
      </text>
    </comment>
    <comment ref="AG62" authorId="0" shapeId="0" xr:uid="{05456E8D-4709-44EA-9B4F-530CE173A28B}">
      <text>
        <r>
          <rPr>
            <sz val="9"/>
            <color indexed="81"/>
            <rFont val="Tahoma"/>
            <family val="2"/>
          </rPr>
          <t>Assumption</t>
        </r>
      </text>
    </comment>
    <comment ref="AH62" authorId="0" shapeId="0" xr:uid="{1B4D271E-2B3F-4E8C-B33F-9C5D297B3A6C}">
      <text>
        <r>
          <rPr>
            <sz val="9"/>
            <color indexed="81"/>
            <rFont val="Tahoma"/>
            <family val="2"/>
          </rPr>
          <t>Assumption</t>
        </r>
      </text>
    </comment>
    <comment ref="AL62" authorId="0" shapeId="0" xr:uid="{B226403E-AB74-4F37-BFC0-C3C4ECFBF6FC}">
      <text>
        <r>
          <rPr>
            <sz val="9"/>
            <color indexed="81"/>
            <rFont val="Tahoma"/>
            <family val="2"/>
          </rPr>
          <t>Assumption</t>
        </r>
      </text>
    </comment>
    <comment ref="AM62" authorId="0" shapeId="0" xr:uid="{18848E86-2E39-4C08-887E-7170A35E7BB3}">
      <text>
        <r>
          <rPr>
            <sz val="9"/>
            <color indexed="81"/>
            <rFont val="Tahoma"/>
            <family val="2"/>
          </rPr>
          <t>Assumption</t>
        </r>
      </text>
    </comment>
    <comment ref="AN62" authorId="0" shapeId="0" xr:uid="{7AFA0DAA-E4FF-44C0-A94A-8C2C06E956C7}">
      <text>
        <r>
          <rPr>
            <sz val="9"/>
            <color indexed="81"/>
            <rFont val="Tahoma"/>
            <family val="2"/>
          </rPr>
          <t>Assumption</t>
        </r>
      </text>
    </comment>
    <comment ref="AO62" authorId="0" shapeId="0" xr:uid="{81235D56-A33B-4363-BE0D-C6A8881463AD}">
      <text>
        <r>
          <rPr>
            <sz val="9"/>
            <color indexed="81"/>
            <rFont val="Tahoma"/>
            <family val="2"/>
          </rPr>
          <t>Assumption</t>
        </r>
      </text>
    </comment>
    <comment ref="AP62" authorId="0" shapeId="0" xr:uid="{74E34D83-3505-4710-8F52-59B248C9C822}">
      <text>
        <r>
          <rPr>
            <sz val="9"/>
            <color indexed="81"/>
            <rFont val="Tahoma"/>
            <family val="2"/>
          </rPr>
          <t>Assumption</t>
        </r>
      </text>
    </comment>
    <comment ref="AR62" authorId="0" shapeId="0" xr:uid="{C7E55C88-9034-4387-9EDD-2EE800C95CAB}">
      <text>
        <r>
          <rPr>
            <sz val="9"/>
            <color indexed="81"/>
            <rFont val="Tahoma"/>
            <family val="2"/>
          </rPr>
          <t>Assumption</t>
        </r>
      </text>
    </comment>
    <comment ref="AS62" authorId="0" shapeId="0" xr:uid="{C76ADA72-5E80-42B8-B184-9777D1DD732D}">
      <text>
        <r>
          <rPr>
            <sz val="9"/>
            <color indexed="81"/>
            <rFont val="Tahoma"/>
            <family val="2"/>
          </rPr>
          <t>Assumption</t>
        </r>
      </text>
    </comment>
    <comment ref="AT62" authorId="0" shapeId="0" xr:uid="{03315FE4-89E8-4BAE-9AD5-994C3C6A0BAB}">
      <text>
        <r>
          <rPr>
            <sz val="9"/>
            <color indexed="81"/>
            <rFont val="Tahoma"/>
            <family val="2"/>
          </rPr>
          <t>Assumption</t>
        </r>
      </text>
    </comment>
    <comment ref="AU62" authorId="0" shapeId="0" xr:uid="{F11BF4DC-3875-4DA0-8F2D-B7AC87020CBF}">
      <text>
        <r>
          <rPr>
            <sz val="9"/>
            <color indexed="81"/>
            <rFont val="Tahoma"/>
            <family val="2"/>
          </rPr>
          <t>Assumption</t>
        </r>
      </text>
    </comment>
    <comment ref="Y63" authorId="0" shapeId="0" xr:uid="{ACD76F74-F161-471A-A11A-69790806AE94}">
      <text>
        <r>
          <rPr>
            <sz val="9"/>
            <color indexed="81"/>
            <rFont val="Tahoma"/>
            <family val="2"/>
          </rPr>
          <t>Assumption</t>
        </r>
      </text>
    </comment>
    <comment ref="Z63" authorId="0" shapeId="0" xr:uid="{1238F1A4-9374-41F1-8C09-052033AC7CDE}">
      <text>
        <r>
          <rPr>
            <sz val="9"/>
            <color indexed="81"/>
            <rFont val="Tahoma"/>
            <family val="2"/>
          </rPr>
          <t>Assumption</t>
        </r>
      </text>
    </comment>
    <comment ref="AA63" authorId="0" shapeId="0" xr:uid="{5AB1BBA0-D68B-490C-B075-E105D6211F4F}">
      <text>
        <r>
          <rPr>
            <sz val="9"/>
            <color indexed="81"/>
            <rFont val="Tahoma"/>
            <family val="2"/>
          </rPr>
          <t>Assumption</t>
        </r>
      </text>
    </comment>
    <comment ref="AB63" authorId="0" shapeId="0" xr:uid="{84DAAE9A-CC97-45D6-8351-6697E254EF21}">
      <text>
        <r>
          <rPr>
            <sz val="9"/>
            <color indexed="81"/>
            <rFont val="Tahoma"/>
            <family val="2"/>
          </rPr>
          <t>Assumption</t>
        </r>
      </text>
    </comment>
    <comment ref="AC63" authorId="0" shapeId="0" xr:uid="{55721F26-193B-41A6-A985-1244FC7E142A}">
      <text>
        <r>
          <rPr>
            <sz val="9"/>
            <color indexed="81"/>
            <rFont val="Tahoma"/>
            <family val="2"/>
          </rPr>
          <t>Assumption</t>
        </r>
      </text>
    </comment>
    <comment ref="AD63" authorId="0" shapeId="0" xr:uid="{9F775246-3B7D-4F1C-90AC-1771B7F3AF73}">
      <text>
        <r>
          <rPr>
            <sz val="9"/>
            <color indexed="81"/>
            <rFont val="Tahoma"/>
            <family val="2"/>
          </rPr>
          <t>Assumption</t>
        </r>
      </text>
    </comment>
    <comment ref="AG63" authorId="0" shapeId="0" xr:uid="{27340580-8D41-4B8C-875F-6410A7C943B1}">
      <text>
        <r>
          <rPr>
            <sz val="9"/>
            <color indexed="81"/>
            <rFont val="Tahoma"/>
            <family val="2"/>
          </rPr>
          <t>Assumption</t>
        </r>
      </text>
    </comment>
    <comment ref="AH63" authorId="0" shapeId="0" xr:uid="{C49D816C-7382-4F17-ABBC-88F1DFAB87AC}">
      <text>
        <r>
          <rPr>
            <sz val="9"/>
            <color indexed="81"/>
            <rFont val="Tahoma"/>
            <family val="2"/>
          </rPr>
          <t>Assumption</t>
        </r>
      </text>
    </comment>
    <comment ref="AL63" authorId="0" shapeId="0" xr:uid="{1C0DCEFC-527B-4B43-80B6-87537EAE24D0}">
      <text>
        <r>
          <rPr>
            <sz val="9"/>
            <color indexed="81"/>
            <rFont val="Tahoma"/>
            <family val="2"/>
          </rPr>
          <t>Assumption</t>
        </r>
      </text>
    </comment>
    <comment ref="AM63" authorId="0" shapeId="0" xr:uid="{DB14FE8A-C0D4-47E5-ADB2-54A8E8CD4D9D}">
      <text>
        <r>
          <rPr>
            <sz val="9"/>
            <color indexed="81"/>
            <rFont val="Tahoma"/>
            <family val="2"/>
          </rPr>
          <t>Assumption</t>
        </r>
      </text>
    </comment>
    <comment ref="AN63" authorId="0" shapeId="0" xr:uid="{561149F9-5A72-4A4F-B748-2592448542DB}">
      <text>
        <r>
          <rPr>
            <sz val="9"/>
            <color indexed="81"/>
            <rFont val="Tahoma"/>
            <family val="2"/>
          </rPr>
          <t>Assumption</t>
        </r>
      </text>
    </comment>
    <comment ref="AO63" authorId="0" shapeId="0" xr:uid="{A6CAADB5-00ED-42C1-98B8-AC1EA8787AD1}">
      <text>
        <r>
          <rPr>
            <sz val="9"/>
            <color indexed="81"/>
            <rFont val="Tahoma"/>
            <family val="2"/>
          </rPr>
          <t>Assumption</t>
        </r>
      </text>
    </comment>
    <comment ref="AP63" authorId="0" shapeId="0" xr:uid="{80D2CB55-6A61-45F7-B217-169C305F59FF}">
      <text>
        <r>
          <rPr>
            <sz val="9"/>
            <color indexed="81"/>
            <rFont val="Tahoma"/>
            <family val="2"/>
          </rPr>
          <t>Assumption</t>
        </r>
      </text>
    </comment>
    <comment ref="AR63" authorId="0" shapeId="0" xr:uid="{5D1495D4-F45A-4176-8D65-BF2F6FEE607B}">
      <text>
        <r>
          <rPr>
            <sz val="9"/>
            <color indexed="81"/>
            <rFont val="Tahoma"/>
            <family val="2"/>
          </rPr>
          <t>Assumption</t>
        </r>
      </text>
    </comment>
    <comment ref="AS63" authorId="0" shapeId="0" xr:uid="{DE7F64CC-3D82-4CC6-B15A-B4DE06430808}">
      <text>
        <r>
          <rPr>
            <sz val="9"/>
            <color indexed="81"/>
            <rFont val="Tahoma"/>
            <family val="2"/>
          </rPr>
          <t>Assumption</t>
        </r>
      </text>
    </comment>
    <comment ref="AT63" authorId="0" shapeId="0" xr:uid="{1FA6340D-A78B-4520-A21C-F957D19A81EB}">
      <text>
        <r>
          <rPr>
            <sz val="9"/>
            <color indexed="81"/>
            <rFont val="Tahoma"/>
            <family val="2"/>
          </rPr>
          <t>Assumption</t>
        </r>
      </text>
    </comment>
    <comment ref="AU63" authorId="0" shapeId="0" xr:uid="{047191C9-51C7-44B2-9CBA-BAEE62ACA5E7}">
      <text>
        <r>
          <rPr>
            <sz val="9"/>
            <color indexed="81"/>
            <rFont val="Tahoma"/>
            <family val="2"/>
          </rPr>
          <t>Assumption</t>
        </r>
      </text>
    </comment>
    <comment ref="V64" authorId="0" shapeId="0" xr:uid="{238AD4CA-5E33-46B1-B3AF-C9598E644331}">
      <text>
        <r>
          <rPr>
            <sz val="9"/>
            <color indexed="81"/>
            <rFont val="Tahoma"/>
            <family val="2"/>
          </rPr>
          <t>Assumption</t>
        </r>
      </text>
    </comment>
    <comment ref="W64" authorId="0" shapeId="0" xr:uid="{C2C61409-116D-48E9-BA82-B155DE4C88F8}">
      <text>
        <r>
          <rPr>
            <sz val="9"/>
            <color indexed="81"/>
            <rFont val="Tahoma"/>
            <family val="2"/>
          </rPr>
          <t>Assumption</t>
        </r>
      </text>
    </comment>
    <comment ref="X64" authorId="0" shapeId="0" xr:uid="{4923BC08-194B-45A9-8BCE-48E46D96E49A}">
      <text>
        <r>
          <rPr>
            <sz val="9"/>
            <color indexed="81"/>
            <rFont val="Tahoma"/>
            <family val="2"/>
          </rPr>
          <t>Assumption</t>
        </r>
      </text>
    </comment>
    <comment ref="Y64" authorId="0" shapeId="0" xr:uid="{E06B38D3-C412-4006-980A-AF2F75E324EA}">
      <text>
        <r>
          <rPr>
            <sz val="9"/>
            <color indexed="81"/>
            <rFont val="Tahoma"/>
            <family val="2"/>
          </rPr>
          <t>Assumption</t>
        </r>
      </text>
    </comment>
    <comment ref="Z64" authorId="0" shapeId="0" xr:uid="{61E64888-085A-46FB-BC2D-8271D7273E42}">
      <text>
        <r>
          <rPr>
            <sz val="9"/>
            <color indexed="81"/>
            <rFont val="Tahoma"/>
            <family val="2"/>
          </rPr>
          <t>Assumption</t>
        </r>
      </text>
    </comment>
    <comment ref="AA64" authorId="0" shapeId="0" xr:uid="{0D0F5074-D6A1-47D1-B4ED-83C1D2D79AD8}">
      <text>
        <r>
          <rPr>
            <sz val="9"/>
            <color indexed="81"/>
            <rFont val="Tahoma"/>
            <family val="2"/>
          </rPr>
          <t>Assumption</t>
        </r>
      </text>
    </comment>
    <comment ref="AB64" authorId="0" shapeId="0" xr:uid="{FD1AF9E9-1F4B-4A98-8747-AA49F340101B}">
      <text>
        <r>
          <rPr>
            <sz val="9"/>
            <color indexed="81"/>
            <rFont val="Tahoma"/>
            <family val="2"/>
          </rPr>
          <t>Assumption</t>
        </r>
      </text>
    </comment>
    <comment ref="AC64" authorId="0" shapeId="0" xr:uid="{8D0579E4-4B2E-404E-95D3-7A2C05A9B513}">
      <text>
        <r>
          <rPr>
            <sz val="9"/>
            <color indexed="81"/>
            <rFont val="Tahoma"/>
            <family val="2"/>
          </rPr>
          <t>Assumption</t>
        </r>
      </text>
    </comment>
    <comment ref="AD64" authorId="0" shapeId="0" xr:uid="{246FA3F4-5EE5-4D18-AC3E-D0A1C1C5B9AF}">
      <text>
        <r>
          <rPr>
            <sz val="9"/>
            <color indexed="81"/>
            <rFont val="Tahoma"/>
            <family val="2"/>
          </rPr>
          <t>Assumption</t>
        </r>
      </text>
    </comment>
    <comment ref="AG64" authorId="0" shapeId="0" xr:uid="{4A55B713-E8B3-499F-BBD6-015332685973}">
      <text>
        <r>
          <rPr>
            <sz val="9"/>
            <color indexed="81"/>
            <rFont val="Tahoma"/>
            <family val="2"/>
          </rPr>
          <t>Assumption</t>
        </r>
      </text>
    </comment>
    <comment ref="AH64" authorId="0" shapeId="0" xr:uid="{EBE7D5AC-B46E-457E-B97E-AE9F27A750ED}">
      <text>
        <r>
          <rPr>
            <sz val="9"/>
            <color indexed="81"/>
            <rFont val="Tahoma"/>
            <family val="2"/>
          </rPr>
          <t>Assumption</t>
        </r>
      </text>
    </comment>
    <comment ref="AL64" authorId="0" shapeId="0" xr:uid="{E797D11B-7264-4F25-BF4A-D2DA9A43F60A}">
      <text>
        <r>
          <rPr>
            <sz val="9"/>
            <color indexed="81"/>
            <rFont val="Tahoma"/>
            <family val="2"/>
          </rPr>
          <t>Assumption</t>
        </r>
      </text>
    </comment>
    <comment ref="AM64" authorId="0" shapeId="0" xr:uid="{F9DA7B34-DDB0-4517-86C6-B79D06D520CF}">
      <text>
        <r>
          <rPr>
            <sz val="9"/>
            <color indexed="81"/>
            <rFont val="Tahoma"/>
            <family val="2"/>
          </rPr>
          <t>Assumption</t>
        </r>
      </text>
    </comment>
    <comment ref="AN64" authorId="0" shapeId="0" xr:uid="{2DE1C98A-D476-4896-BA68-4E1D35545881}">
      <text>
        <r>
          <rPr>
            <sz val="9"/>
            <color indexed="81"/>
            <rFont val="Tahoma"/>
            <family val="2"/>
          </rPr>
          <t>Assumption</t>
        </r>
      </text>
    </comment>
    <comment ref="AO64" authorId="0" shapeId="0" xr:uid="{9272BEFE-3F1B-422E-9037-07550578A7F2}">
      <text>
        <r>
          <rPr>
            <sz val="9"/>
            <color indexed="81"/>
            <rFont val="Tahoma"/>
            <family val="2"/>
          </rPr>
          <t>Assumption</t>
        </r>
      </text>
    </comment>
    <comment ref="AP64" authorId="0" shapeId="0" xr:uid="{EC990977-EE70-4C1D-844E-1A2274BFE040}">
      <text>
        <r>
          <rPr>
            <sz val="9"/>
            <color indexed="81"/>
            <rFont val="Tahoma"/>
            <family val="2"/>
          </rPr>
          <t>Assumption</t>
        </r>
      </text>
    </comment>
    <comment ref="AR64" authorId="0" shapeId="0" xr:uid="{69634EB6-E1CD-4F03-B0D7-E57AB51B7AAB}">
      <text>
        <r>
          <rPr>
            <sz val="9"/>
            <color indexed="81"/>
            <rFont val="Tahoma"/>
            <family val="2"/>
          </rPr>
          <t>Assumption</t>
        </r>
      </text>
    </comment>
    <comment ref="AS64" authorId="0" shapeId="0" xr:uid="{F624F59A-C1F3-48A0-A942-D45F9A45CB2A}">
      <text>
        <r>
          <rPr>
            <sz val="9"/>
            <color indexed="81"/>
            <rFont val="Tahoma"/>
            <family val="2"/>
          </rPr>
          <t>Assumption</t>
        </r>
      </text>
    </comment>
    <comment ref="AT64" authorId="0" shapeId="0" xr:uid="{D07D1AA9-FF64-4399-8413-9B4EA01D79FB}">
      <text>
        <r>
          <rPr>
            <sz val="9"/>
            <color indexed="81"/>
            <rFont val="Tahoma"/>
            <family val="2"/>
          </rPr>
          <t>Assumption</t>
        </r>
      </text>
    </comment>
    <comment ref="AU64" authorId="0" shapeId="0" xr:uid="{E3069758-36A2-433D-BBDC-D866D327758E}">
      <text>
        <r>
          <rPr>
            <sz val="9"/>
            <color indexed="81"/>
            <rFont val="Tahoma"/>
            <family val="2"/>
          </rPr>
          <t>Assumption</t>
        </r>
      </text>
    </comment>
    <comment ref="AL65" authorId="0" shapeId="0" xr:uid="{F4A2FC6A-A1DE-4367-B35F-62AAC6AFBF0F}">
      <text>
        <r>
          <rPr>
            <sz val="9"/>
            <color indexed="81"/>
            <rFont val="Tahoma"/>
            <family val="2"/>
          </rPr>
          <t>Assumption</t>
        </r>
      </text>
    </comment>
    <comment ref="AM65" authorId="0" shapeId="0" xr:uid="{471F41C1-0E87-4007-ACB2-CC889334AF34}">
      <text>
        <r>
          <rPr>
            <sz val="9"/>
            <color indexed="81"/>
            <rFont val="Tahoma"/>
            <family val="2"/>
          </rPr>
          <t>Assumption</t>
        </r>
      </text>
    </comment>
    <comment ref="AN65" authorId="0" shapeId="0" xr:uid="{F1141475-A568-43D7-A6AE-3726273BBF67}">
      <text>
        <r>
          <rPr>
            <sz val="9"/>
            <color indexed="81"/>
            <rFont val="Tahoma"/>
            <family val="2"/>
          </rPr>
          <t>Assumption</t>
        </r>
      </text>
    </comment>
    <comment ref="AO65" authorId="0" shapeId="0" xr:uid="{9FF44CB7-EBF8-4AF1-8C2E-8E6BA5C66097}">
      <text>
        <r>
          <rPr>
            <sz val="9"/>
            <color indexed="81"/>
            <rFont val="Tahoma"/>
            <family val="2"/>
          </rPr>
          <t>Assumption</t>
        </r>
      </text>
    </comment>
    <comment ref="AP65" authorId="0" shapeId="0" xr:uid="{C1E8BC7C-18D4-4C5A-BAB8-C6F77DD1DE97}">
      <text>
        <r>
          <rPr>
            <sz val="9"/>
            <color indexed="81"/>
            <rFont val="Tahoma"/>
            <family val="2"/>
          </rPr>
          <t>Assumption</t>
        </r>
      </text>
    </comment>
    <comment ref="AR65" authorId="0" shapeId="0" xr:uid="{A539DA6A-39D0-4743-ABC7-2D62E232A7BA}">
      <text>
        <r>
          <rPr>
            <sz val="9"/>
            <color indexed="81"/>
            <rFont val="Tahoma"/>
            <family val="2"/>
          </rPr>
          <t>Assumption</t>
        </r>
      </text>
    </comment>
    <comment ref="AS65" authorId="0" shapeId="0" xr:uid="{646254C9-4738-4650-9967-0231087179CA}">
      <text>
        <r>
          <rPr>
            <sz val="9"/>
            <color indexed="81"/>
            <rFont val="Tahoma"/>
            <family val="2"/>
          </rPr>
          <t>Assumption</t>
        </r>
      </text>
    </comment>
    <comment ref="AT65" authorId="0" shapeId="0" xr:uid="{64CD25F3-5CB2-413F-9403-159878B87C9F}">
      <text>
        <r>
          <rPr>
            <sz val="9"/>
            <color indexed="81"/>
            <rFont val="Tahoma"/>
            <family val="2"/>
          </rPr>
          <t>Assumption</t>
        </r>
      </text>
    </comment>
    <comment ref="AU65" authorId="0" shapeId="0" xr:uid="{5001CE6D-A171-4903-8C93-34989962F018}">
      <text>
        <r>
          <rPr>
            <sz val="9"/>
            <color indexed="81"/>
            <rFont val="Tahoma"/>
            <family val="2"/>
          </rPr>
          <t>Assumption</t>
        </r>
      </text>
    </comment>
    <comment ref="AL66" authorId="0" shapeId="0" xr:uid="{E3056633-8B25-476E-95E9-F3DFCD3BCA73}">
      <text>
        <r>
          <rPr>
            <sz val="9"/>
            <color indexed="81"/>
            <rFont val="Tahoma"/>
            <family val="2"/>
          </rPr>
          <t>Assumption</t>
        </r>
      </text>
    </comment>
    <comment ref="AM66" authorId="0" shapeId="0" xr:uid="{DBF33354-195A-4646-A1C0-C426ABBE4BC5}">
      <text>
        <r>
          <rPr>
            <sz val="9"/>
            <color indexed="81"/>
            <rFont val="Tahoma"/>
            <family val="2"/>
          </rPr>
          <t>Assumption</t>
        </r>
      </text>
    </comment>
    <comment ref="AN66" authorId="0" shapeId="0" xr:uid="{9D0B5198-AAB1-4E81-9596-BAA5654330A1}">
      <text>
        <r>
          <rPr>
            <sz val="9"/>
            <color indexed="81"/>
            <rFont val="Tahoma"/>
            <family val="2"/>
          </rPr>
          <t>Assumption</t>
        </r>
      </text>
    </comment>
    <comment ref="AO66" authorId="0" shapeId="0" xr:uid="{DE7104E5-4C0C-4731-9475-20DB9488C6AF}">
      <text>
        <r>
          <rPr>
            <sz val="9"/>
            <color indexed="81"/>
            <rFont val="Tahoma"/>
            <family val="2"/>
          </rPr>
          <t>Assumption</t>
        </r>
      </text>
    </comment>
    <comment ref="AP66" authorId="0" shapeId="0" xr:uid="{C37C2077-2ABD-4EEA-AA6C-F03A7CD2D50D}">
      <text>
        <r>
          <rPr>
            <sz val="9"/>
            <color indexed="81"/>
            <rFont val="Tahoma"/>
            <family val="2"/>
          </rPr>
          <t>Assumption</t>
        </r>
      </text>
    </comment>
    <comment ref="AR66" authorId="0" shapeId="0" xr:uid="{A7435217-F1D0-4E53-ADF3-12B9245E68B3}">
      <text>
        <r>
          <rPr>
            <sz val="9"/>
            <color indexed="81"/>
            <rFont val="Tahoma"/>
            <family val="2"/>
          </rPr>
          <t>Assumption</t>
        </r>
      </text>
    </comment>
    <comment ref="AS66" authorId="0" shapeId="0" xr:uid="{DA4565B8-B6E0-4F0D-BB07-F71CC5413863}">
      <text>
        <r>
          <rPr>
            <sz val="9"/>
            <color indexed="81"/>
            <rFont val="Tahoma"/>
            <family val="2"/>
          </rPr>
          <t>Assumption</t>
        </r>
      </text>
    </comment>
    <comment ref="AT66" authorId="0" shapeId="0" xr:uid="{8414518D-8BF5-4F5B-BBE0-7745917B7288}">
      <text>
        <r>
          <rPr>
            <sz val="9"/>
            <color indexed="81"/>
            <rFont val="Tahoma"/>
            <family val="2"/>
          </rPr>
          <t>Assumption</t>
        </r>
      </text>
    </comment>
    <comment ref="AU66" authorId="0" shapeId="0" xr:uid="{4B6A71D0-CBAB-4853-84D9-A88E5C77121C}">
      <text>
        <r>
          <rPr>
            <sz val="9"/>
            <color indexed="81"/>
            <rFont val="Tahoma"/>
            <family val="2"/>
          </rPr>
          <t>Assumption</t>
        </r>
      </text>
    </comment>
    <comment ref="V67" authorId="0" shapeId="0" xr:uid="{82202E1C-A51B-40BE-8BB2-00FC739853CC}">
      <text>
        <r>
          <rPr>
            <sz val="9"/>
            <color indexed="81"/>
            <rFont val="Tahoma"/>
            <family val="2"/>
          </rPr>
          <t>Assumption</t>
        </r>
      </text>
    </comment>
    <comment ref="AB67" authorId="0" shapeId="0" xr:uid="{2F7ACE4F-FBAC-447E-BC63-291FE321FA3D}">
      <text>
        <r>
          <rPr>
            <sz val="9"/>
            <color indexed="81"/>
            <rFont val="Tahoma"/>
            <family val="2"/>
          </rPr>
          <t>Assumption</t>
        </r>
      </text>
    </comment>
    <comment ref="AC67" authorId="0" shapeId="0" xr:uid="{5D682B3E-D80D-472B-A302-7F348AF81FCD}">
      <text>
        <r>
          <rPr>
            <sz val="9"/>
            <color indexed="81"/>
            <rFont val="Tahoma"/>
            <family val="2"/>
          </rPr>
          <t>Assumption</t>
        </r>
      </text>
    </comment>
    <comment ref="AD67" authorId="0" shapeId="0" xr:uid="{F8653856-D20C-4216-B863-F2A43300861B}">
      <text>
        <r>
          <rPr>
            <sz val="9"/>
            <color indexed="81"/>
            <rFont val="Tahoma"/>
            <family val="2"/>
          </rPr>
          <t>Assumption</t>
        </r>
      </text>
    </comment>
    <comment ref="AL67" authorId="0" shapeId="0" xr:uid="{1BC91C52-3F31-483F-B644-242FDD5E5D0C}">
      <text>
        <r>
          <rPr>
            <sz val="9"/>
            <color indexed="81"/>
            <rFont val="Tahoma"/>
            <family val="2"/>
          </rPr>
          <t>Assumption</t>
        </r>
      </text>
    </comment>
    <comment ref="AM67" authorId="0" shapeId="0" xr:uid="{AA61195C-6029-446C-A3F9-65BCEF1AF8BA}">
      <text>
        <r>
          <rPr>
            <sz val="9"/>
            <color indexed="81"/>
            <rFont val="Tahoma"/>
            <family val="2"/>
          </rPr>
          <t>Assumption</t>
        </r>
      </text>
    </comment>
    <comment ref="AN67" authorId="0" shapeId="0" xr:uid="{C8C46CAE-7C78-4063-8288-2FCA8FE7608A}">
      <text>
        <r>
          <rPr>
            <sz val="9"/>
            <color indexed="81"/>
            <rFont val="Tahoma"/>
            <family val="2"/>
          </rPr>
          <t>Assumption</t>
        </r>
      </text>
    </comment>
    <comment ref="AO67" authorId="0" shapeId="0" xr:uid="{6D9B161C-C8FF-42E2-9164-39146A392D27}">
      <text>
        <r>
          <rPr>
            <sz val="9"/>
            <color indexed="81"/>
            <rFont val="Tahoma"/>
            <family val="2"/>
          </rPr>
          <t>Assumption</t>
        </r>
      </text>
    </comment>
    <comment ref="AP67" authorId="0" shapeId="0" xr:uid="{FF7EE0EF-3B49-4A1A-B042-4CC7A832088F}">
      <text>
        <r>
          <rPr>
            <sz val="9"/>
            <color indexed="81"/>
            <rFont val="Tahoma"/>
            <family val="2"/>
          </rPr>
          <t>Assumption</t>
        </r>
      </text>
    </comment>
    <comment ref="AR67" authorId="0" shapeId="0" xr:uid="{6F411E6C-A977-466E-B3BF-09ABB9FDCE1E}">
      <text>
        <r>
          <rPr>
            <sz val="9"/>
            <color indexed="81"/>
            <rFont val="Tahoma"/>
            <family val="2"/>
          </rPr>
          <t>Assumption</t>
        </r>
      </text>
    </comment>
    <comment ref="AS67" authorId="0" shapeId="0" xr:uid="{40576B6B-5CFD-40A7-876F-85C4CE644E58}">
      <text>
        <r>
          <rPr>
            <sz val="9"/>
            <color indexed="81"/>
            <rFont val="Tahoma"/>
            <family val="2"/>
          </rPr>
          <t>Assumption</t>
        </r>
      </text>
    </comment>
    <comment ref="AT67" authorId="0" shapeId="0" xr:uid="{D7E4C6E3-CFB6-42B6-84F4-131F93B987A5}">
      <text>
        <r>
          <rPr>
            <sz val="9"/>
            <color indexed="81"/>
            <rFont val="Tahoma"/>
            <family val="2"/>
          </rPr>
          <t>Assumption</t>
        </r>
      </text>
    </comment>
    <comment ref="AU67" authorId="0" shapeId="0" xr:uid="{1F1A36C9-1EDE-4BE5-8CF6-C138FF84B19B}">
      <text>
        <r>
          <rPr>
            <sz val="9"/>
            <color indexed="81"/>
            <rFont val="Tahoma"/>
            <family val="2"/>
          </rPr>
          <t>Assumption</t>
        </r>
      </text>
    </comment>
    <comment ref="V68" authorId="0" shapeId="0" xr:uid="{896B7775-534D-4C88-B417-D9B461BB61A7}">
      <text>
        <r>
          <rPr>
            <sz val="9"/>
            <color indexed="81"/>
            <rFont val="Tahoma"/>
            <family val="2"/>
          </rPr>
          <t>Assumption</t>
        </r>
      </text>
    </comment>
    <comment ref="W68" authorId="0" shapeId="0" xr:uid="{F9BA9CA4-E4D0-4B4E-A4AF-58308AC370BB}">
      <text>
        <r>
          <rPr>
            <sz val="9"/>
            <color indexed="81"/>
            <rFont val="Tahoma"/>
            <family val="2"/>
          </rPr>
          <t>Assumption</t>
        </r>
      </text>
    </comment>
    <comment ref="X68" authorId="0" shapeId="0" xr:uid="{27E1DCCA-E37F-4D24-8D8C-207D6E4144D2}">
      <text>
        <r>
          <rPr>
            <sz val="9"/>
            <color indexed="81"/>
            <rFont val="Tahoma"/>
            <family val="2"/>
          </rPr>
          <t>Assumption</t>
        </r>
      </text>
    </comment>
    <comment ref="Y68" authorId="0" shapeId="0" xr:uid="{0A0F35CD-183E-41D8-965E-768793CF1F9B}">
      <text>
        <r>
          <rPr>
            <sz val="9"/>
            <color indexed="81"/>
            <rFont val="Tahoma"/>
            <family val="2"/>
          </rPr>
          <t>Assumption</t>
        </r>
      </text>
    </comment>
    <comment ref="Z68" authorId="0" shapeId="0" xr:uid="{C06EF73B-411A-41F1-8440-7EE6486ED03F}">
      <text>
        <r>
          <rPr>
            <sz val="9"/>
            <color indexed="81"/>
            <rFont val="Tahoma"/>
            <family val="2"/>
          </rPr>
          <t>Assumption</t>
        </r>
      </text>
    </comment>
    <comment ref="AA68" authorId="0" shapeId="0" xr:uid="{7C914D74-B5BD-466E-A0A2-4546218CBDEB}">
      <text>
        <r>
          <rPr>
            <sz val="9"/>
            <color indexed="81"/>
            <rFont val="Tahoma"/>
            <family val="2"/>
          </rPr>
          <t>Assumption</t>
        </r>
      </text>
    </comment>
    <comment ref="AB68" authorId="0" shapeId="0" xr:uid="{52B8DCE2-9CBA-4528-B053-DE6C8C3E3127}">
      <text>
        <r>
          <rPr>
            <sz val="9"/>
            <color indexed="81"/>
            <rFont val="Tahoma"/>
            <family val="2"/>
          </rPr>
          <t>Assumption</t>
        </r>
      </text>
    </comment>
    <comment ref="AC68" authorId="0" shapeId="0" xr:uid="{D082E2DE-133D-499B-B61A-C84802CEA1FB}">
      <text>
        <r>
          <rPr>
            <sz val="9"/>
            <color indexed="81"/>
            <rFont val="Tahoma"/>
            <family val="2"/>
          </rPr>
          <t>Assumption</t>
        </r>
      </text>
    </comment>
    <comment ref="AD68" authorId="0" shapeId="0" xr:uid="{19E1ACC0-F9C7-4980-9F7D-01B800223769}">
      <text>
        <r>
          <rPr>
            <sz val="9"/>
            <color indexed="81"/>
            <rFont val="Tahoma"/>
            <family val="2"/>
          </rPr>
          <t>Assumption</t>
        </r>
      </text>
    </comment>
    <comment ref="AL68" authorId="0" shapeId="0" xr:uid="{47E58DC5-9001-43CD-9671-76E213110B1C}">
      <text>
        <r>
          <rPr>
            <sz val="9"/>
            <color indexed="81"/>
            <rFont val="Tahoma"/>
            <family val="2"/>
          </rPr>
          <t>Assumption</t>
        </r>
      </text>
    </comment>
    <comment ref="AM68" authorId="0" shapeId="0" xr:uid="{EB7572D0-23E5-4161-BB98-5BC3439802E7}">
      <text>
        <r>
          <rPr>
            <sz val="9"/>
            <color indexed="81"/>
            <rFont val="Tahoma"/>
            <family val="2"/>
          </rPr>
          <t>Assumption</t>
        </r>
      </text>
    </comment>
    <comment ref="AN68" authorId="0" shapeId="0" xr:uid="{A330466A-5F0B-4D95-8462-6F4A716769D5}">
      <text>
        <r>
          <rPr>
            <sz val="9"/>
            <color indexed="81"/>
            <rFont val="Tahoma"/>
            <family val="2"/>
          </rPr>
          <t>Assumption</t>
        </r>
      </text>
    </comment>
    <comment ref="AO68" authorId="0" shapeId="0" xr:uid="{9E8F57CC-6A9B-482C-A003-37DD3AED3A82}">
      <text>
        <r>
          <rPr>
            <sz val="9"/>
            <color indexed="81"/>
            <rFont val="Tahoma"/>
            <family val="2"/>
          </rPr>
          <t>Assumption</t>
        </r>
      </text>
    </comment>
    <comment ref="AP68" authorId="0" shapeId="0" xr:uid="{5D460BDE-330D-401F-B4B8-060C3FA06325}">
      <text>
        <r>
          <rPr>
            <sz val="9"/>
            <color indexed="81"/>
            <rFont val="Tahoma"/>
            <family val="2"/>
          </rPr>
          <t>Assumption</t>
        </r>
      </text>
    </comment>
    <comment ref="AR68" authorId="0" shapeId="0" xr:uid="{D08EC13A-2B1D-4A9A-BF01-921962EE4534}">
      <text>
        <r>
          <rPr>
            <sz val="9"/>
            <color indexed="81"/>
            <rFont val="Tahoma"/>
            <family val="2"/>
          </rPr>
          <t>Assumption</t>
        </r>
      </text>
    </comment>
    <comment ref="AS68" authorId="0" shapeId="0" xr:uid="{4E74883C-9A02-4975-953B-0DF9F3D60D5D}">
      <text>
        <r>
          <rPr>
            <sz val="9"/>
            <color indexed="81"/>
            <rFont val="Tahoma"/>
            <family val="2"/>
          </rPr>
          <t>Assumption</t>
        </r>
      </text>
    </comment>
    <comment ref="AT68" authorId="0" shapeId="0" xr:uid="{03B3B34E-A564-4920-87C4-7FAD90C7B6DA}">
      <text>
        <r>
          <rPr>
            <sz val="9"/>
            <color indexed="81"/>
            <rFont val="Tahoma"/>
            <family val="2"/>
          </rPr>
          <t>Assumption</t>
        </r>
      </text>
    </comment>
    <comment ref="AU68" authorId="0" shapeId="0" xr:uid="{DD5CF742-52FE-444D-B1AB-C8A5FCA6B9AE}">
      <text>
        <r>
          <rPr>
            <sz val="9"/>
            <color indexed="81"/>
            <rFont val="Tahoma"/>
            <family val="2"/>
          </rPr>
          <t>Assumption</t>
        </r>
      </text>
    </comment>
    <comment ref="V69" authorId="0" shapeId="0" xr:uid="{1E7BA2AB-04E2-4E79-80D6-849D55D05ECB}">
      <text>
        <r>
          <rPr>
            <sz val="9"/>
            <color indexed="81"/>
            <rFont val="Tahoma"/>
            <family val="2"/>
          </rPr>
          <t>Assumption</t>
        </r>
      </text>
    </comment>
    <comment ref="W69" authorId="0" shapeId="0" xr:uid="{C481A8F4-8F23-4BDB-BCFF-0AA06C8CCF37}">
      <text>
        <r>
          <rPr>
            <sz val="9"/>
            <color indexed="81"/>
            <rFont val="Tahoma"/>
            <family val="2"/>
          </rPr>
          <t>Assumption</t>
        </r>
      </text>
    </comment>
    <comment ref="X69" authorId="0" shapeId="0" xr:uid="{E5567BE0-9481-46FB-B57E-EFF7C6EA8458}">
      <text>
        <r>
          <rPr>
            <sz val="9"/>
            <color indexed="81"/>
            <rFont val="Tahoma"/>
            <family val="2"/>
          </rPr>
          <t>Assumption</t>
        </r>
      </text>
    </comment>
    <comment ref="Y69" authorId="0" shapeId="0" xr:uid="{F7A8424D-7F31-4E34-BD43-DB8B056AC0EB}">
      <text>
        <r>
          <rPr>
            <sz val="9"/>
            <color indexed="81"/>
            <rFont val="Tahoma"/>
            <family val="2"/>
          </rPr>
          <t>Assumption</t>
        </r>
      </text>
    </comment>
    <comment ref="Z69" authorId="0" shapeId="0" xr:uid="{E5A61982-3BF0-4887-B165-845ABE38222F}">
      <text>
        <r>
          <rPr>
            <sz val="9"/>
            <color indexed="81"/>
            <rFont val="Tahoma"/>
            <family val="2"/>
          </rPr>
          <t>Assumption</t>
        </r>
      </text>
    </comment>
    <comment ref="AA69" authorId="0" shapeId="0" xr:uid="{67B09A2F-FE1B-4864-BF78-EEC1984F495C}">
      <text>
        <r>
          <rPr>
            <sz val="9"/>
            <color indexed="81"/>
            <rFont val="Tahoma"/>
            <family val="2"/>
          </rPr>
          <t>Assumption</t>
        </r>
      </text>
    </comment>
    <comment ref="AB69" authorId="0" shapeId="0" xr:uid="{55EBF736-22FA-4338-B004-63677780F9DE}">
      <text>
        <r>
          <rPr>
            <sz val="9"/>
            <color indexed="81"/>
            <rFont val="Tahoma"/>
            <family val="2"/>
          </rPr>
          <t>Assumption</t>
        </r>
      </text>
    </comment>
    <comment ref="AC69" authorId="0" shapeId="0" xr:uid="{CBF380FC-BAD3-4365-A900-B7235FD65B37}">
      <text>
        <r>
          <rPr>
            <sz val="9"/>
            <color indexed="81"/>
            <rFont val="Tahoma"/>
            <family val="2"/>
          </rPr>
          <t>Assumption</t>
        </r>
      </text>
    </comment>
    <comment ref="AD69" authorId="0" shapeId="0" xr:uid="{BCE67DC9-0BC1-47EB-8CFD-CBA6AF0485BE}">
      <text>
        <r>
          <rPr>
            <sz val="9"/>
            <color indexed="81"/>
            <rFont val="Tahoma"/>
            <family val="2"/>
          </rPr>
          <t>Assumption</t>
        </r>
      </text>
    </comment>
    <comment ref="AL69" authorId="0" shapeId="0" xr:uid="{A267E5DC-1838-4204-917A-2EDD88AC51C9}">
      <text>
        <r>
          <rPr>
            <sz val="9"/>
            <color indexed="81"/>
            <rFont val="Tahoma"/>
            <family val="2"/>
          </rPr>
          <t>Assumption</t>
        </r>
      </text>
    </comment>
    <comment ref="AM69" authorId="0" shapeId="0" xr:uid="{7F553B42-D732-457D-A7CC-86368C11FC45}">
      <text>
        <r>
          <rPr>
            <sz val="9"/>
            <color indexed="81"/>
            <rFont val="Tahoma"/>
            <family val="2"/>
          </rPr>
          <t>Assumption</t>
        </r>
      </text>
    </comment>
    <comment ref="AN69" authorId="0" shapeId="0" xr:uid="{77E8BC0E-6374-49F4-A94D-F50E3A5A5B26}">
      <text>
        <r>
          <rPr>
            <sz val="9"/>
            <color indexed="81"/>
            <rFont val="Tahoma"/>
            <family val="2"/>
          </rPr>
          <t>Assumption</t>
        </r>
      </text>
    </comment>
    <comment ref="AO69" authorId="0" shapeId="0" xr:uid="{E5C399E9-B935-4B0D-803B-396F78319E14}">
      <text>
        <r>
          <rPr>
            <sz val="9"/>
            <color indexed="81"/>
            <rFont val="Tahoma"/>
            <family val="2"/>
          </rPr>
          <t>Assumption</t>
        </r>
      </text>
    </comment>
    <comment ref="AP69" authorId="0" shapeId="0" xr:uid="{81FEDB84-1B2C-4CE3-A927-1E9260B4FF25}">
      <text>
        <r>
          <rPr>
            <sz val="9"/>
            <color indexed="81"/>
            <rFont val="Tahoma"/>
            <family val="2"/>
          </rPr>
          <t>Assumption</t>
        </r>
      </text>
    </comment>
    <comment ref="AR69" authorId="0" shapeId="0" xr:uid="{B58E57B1-3A4D-49AF-B19F-557AF12D04E8}">
      <text>
        <r>
          <rPr>
            <sz val="9"/>
            <color indexed="81"/>
            <rFont val="Tahoma"/>
            <family val="2"/>
          </rPr>
          <t>Assumption</t>
        </r>
      </text>
    </comment>
    <comment ref="AS69" authorId="0" shapeId="0" xr:uid="{2F53435A-333F-4ACF-820B-83CDD79535C9}">
      <text>
        <r>
          <rPr>
            <sz val="9"/>
            <color indexed="81"/>
            <rFont val="Tahoma"/>
            <family val="2"/>
          </rPr>
          <t>Assumption</t>
        </r>
      </text>
    </comment>
    <comment ref="AT69" authorId="0" shapeId="0" xr:uid="{E3BED0CB-C936-45E4-9DF0-146D7A012623}">
      <text>
        <r>
          <rPr>
            <sz val="9"/>
            <color indexed="81"/>
            <rFont val="Tahoma"/>
            <family val="2"/>
          </rPr>
          <t>Assumption</t>
        </r>
      </text>
    </comment>
    <comment ref="AU69" authorId="0" shapeId="0" xr:uid="{43D7DC1D-5152-4D41-B34E-F3AAF6103ED0}">
      <text>
        <r>
          <rPr>
            <sz val="9"/>
            <color indexed="81"/>
            <rFont val="Tahoma"/>
            <family val="2"/>
          </rPr>
          <t>Assumption</t>
        </r>
      </text>
    </comment>
    <comment ref="V70" authorId="0" shapeId="0" xr:uid="{A8A2AEC4-EE59-493D-9E26-22E03CAB5F85}">
      <text>
        <r>
          <rPr>
            <sz val="9"/>
            <color indexed="81"/>
            <rFont val="Tahoma"/>
            <family val="2"/>
          </rPr>
          <t>Assumption</t>
        </r>
      </text>
    </comment>
    <comment ref="W70" authorId="0" shapeId="0" xr:uid="{5554355A-3357-484F-A3BA-0E7A8E1D24B3}">
      <text>
        <r>
          <rPr>
            <sz val="9"/>
            <color indexed="81"/>
            <rFont val="Tahoma"/>
            <family val="2"/>
          </rPr>
          <t>Assumption</t>
        </r>
      </text>
    </comment>
    <comment ref="X70" authorId="0" shapeId="0" xr:uid="{8F3DCD3A-270B-49E6-B1A1-51C878F622FC}">
      <text>
        <r>
          <rPr>
            <sz val="9"/>
            <color indexed="81"/>
            <rFont val="Tahoma"/>
            <family val="2"/>
          </rPr>
          <t>Assumption</t>
        </r>
      </text>
    </comment>
    <comment ref="Y70" authorId="0" shapeId="0" xr:uid="{B394D1B8-49CC-4564-A90B-5AF59242ED43}">
      <text>
        <r>
          <rPr>
            <sz val="9"/>
            <color indexed="81"/>
            <rFont val="Tahoma"/>
            <family val="2"/>
          </rPr>
          <t>Assumption</t>
        </r>
      </text>
    </comment>
    <comment ref="Z70" authorId="0" shapeId="0" xr:uid="{C67BFD46-E4B4-471D-9918-153E0571F96C}">
      <text>
        <r>
          <rPr>
            <sz val="9"/>
            <color indexed="81"/>
            <rFont val="Tahoma"/>
            <family val="2"/>
          </rPr>
          <t>Assumption</t>
        </r>
      </text>
    </comment>
    <comment ref="AA70" authorId="0" shapeId="0" xr:uid="{6128C254-D9F4-4896-8D48-8F3B14A68C3D}">
      <text>
        <r>
          <rPr>
            <sz val="9"/>
            <color indexed="81"/>
            <rFont val="Tahoma"/>
            <family val="2"/>
          </rPr>
          <t>Assumption</t>
        </r>
      </text>
    </comment>
    <comment ref="AB70" authorId="0" shapeId="0" xr:uid="{C940B538-AF05-4CA0-BCDA-D6A26346B022}">
      <text>
        <r>
          <rPr>
            <sz val="9"/>
            <color indexed="81"/>
            <rFont val="Tahoma"/>
            <family val="2"/>
          </rPr>
          <t>Assumption</t>
        </r>
      </text>
    </comment>
    <comment ref="AC70" authorId="0" shapeId="0" xr:uid="{53A459C3-B033-4282-96D1-8DD6E8E058DA}">
      <text>
        <r>
          <rPr>
            <sz val="9"/>
            <color indexed="81"/>
            <rFont val="Tahoma"/>
            <family val="2"/>
          </rPr>
          <t>Assumption</t>
        </r>
      </text>
    </comment>
    <comment ref="AD70" authorId="0" shapeId="0" xr:uid="{9709AD64-9A30-4AAF-9B5D-6A1043DACBDA}">
      <text>
        <r>
          <rPr>
            <sz val="9"/>
            <color indexed="81"/>
            <rFont val="Tahoma"/>
            <family val="2"/>
          </rPr>
          <t>Assumption</t>
        </r>
      </text>
    </comment>
    <comment ref="AL70" authorId="0" shapeId="0" xr:uid="{FC3061F0-4C48-4FD4-B11D-F530FA2BA138}">
      <text>
        <r>
          <rPr>
            <sz val="9"/>
            <color indexed="81"/>
            <rFont val="Tahoma"/>
            <family val="2"/>
          </rPr>
          <t>Assumption</t>
        </r>
      </text>
    </comment>
    <comment ref="AM70" authorId="0" shapeId="0" xr:uid="{6A821CFF-AD19-42E2-835D-587B42670531}">
      <text>
        <r>
          <rPr>
            <sz val="9"/>
            <color indexed="81"/>
            <rFont val="Tahoma"/>
            <family val="2"/>
          </rPr>
          <t>Assumption</t>
        </r>
      </text>
    </comment>
    <comment ref="AN70" authorId="0" shapeId="0" xr:uid="{15601B33-020C-4670-8E80-72153C6762EC}">
      <text>
        <r>
          <rPr>
            <sz val="9"/>
            <color indexed="81"/>
            <rFont val="Tahoma"/>
            <family val="2"/>
          </rPr>
          <t>Assumption</t>
        </r>
      </text>
    </comment>
    <comment ref="AO70" authorId="0" shapeId="0" xr:uid="{A2C51E10-1B99-4601-BBCE-0AE14FD4029F}">
      <text>
        <r>
          <rPr>
            <sz val="9"/>
            <color indexed="81"/>
            <rFont val="Tahoma"/>
            <family val="2"/>
          </rPr>
          <t>Assumption</t>
        </r>
      </text>
    </comment>
    <comment ref="AP70" authorId="0" shapeId="0" xr:uid="{4D9A82FC-DD08-4F12-B683-01673B887E91}">
      <text>
        <r>
          <rPr>
            <sz val="9"/>
            <color indexed="81"/>
            <rFont val="Tahoma"/>
            <family val="2"/>
          </rPr>
          <t>Assumption</t>
        </r>
      </text>
    </comment>
    <comment ref="AR70" authorId="0" shapeId="0" xr:uid="{83DCA86F-7172-46D3-BBCC-FAF528CA0D95}">
      <text>
        <r>
          <rPr>
            <sz val="9"/>
            <color indexed="81"/>
            <rFont val="Tahoma"/>
            <family val="2"/>
          </rPr>
          <t>Assumption</t>
        </r>
      </text>
    </comment>
    <comment ref="AS70" authorId="0" shapeId="0" xr:uid="{CCCF3AAE-5BCA-4EF0-9466-853C634645E3}">
      <text>
        <r>
          <rPr>
            <sz val="9"/>
            <color indexed="81"/>
            <rFont val="Tahoma"/>
            <family val="2"/>
          </rPr>
          <t>Assumption</t>
        </r>
      </text>
    </comment>
    <comment ref="AT70" authorId="0" shapeId="0" xr:uid="{5795B7E6-7E86-4F89-A7F2-663FE527EEAB}">
      <text>
        <r>
          <rPr>
            <sz val="9"/>
            <color indexed="81"/>
            <rFont val="Tahoma"/>
            <family val="2"/>
          </rPr>
          <t>Assumption</t>
        </r>
      </text>
    </comment>
    <comment ref="AU70" authorId="0" shapeId="0" xr:uid="{4FB71714-B507-4B47-A99F-BE79A274003F}">
      <text>
        <r>
          <rPr>
            <sz val="9"/>
            <color indexed="81"/>
            <rFont val="Tahoma"/>
            <family val="2"/>
          </rPr>
          <t>Assumption</t>
        </r>
      </text>
    </comment>
    <comment ref="Y71" authorId="0" shapeId="0" xr:uid="{9B1A3A0A-B989-4469-85AC-C92F2323F167}">
      <text>
        <r>
          <rPr>
            <sz val="9"/>
            <color indexed="81"/>
            <rFont val="Tahoma"/>
            <family val="2"/>
          </rPr>
          <t>Assumption</t>
        </r>
      </text>
    </comment>
    <comment ref="AF71" authorId="0" shapeId="0" xr:uid="{392EA44F-5051-4810-8AFF-5F0649706EF3}">
      <text>
        <r>
          <rPr>
            <sz val="9"/>
            <color indexed="81"/>
            <rFont val="Tahoma"/>
            <family val="2"/>
          </rPr>
          <t>Assumption</t>
        </r>
      </text>
    </comment>
    <comment ref="AL71" authorId="0" shapeId="0" xr:uid="{30AF1BCF-FC1E-43F3-9C15-7093ECA63191}">
      <text>
        <r>
          <rPr>
            <sz val="9"/>
            <color indexed="81"/>
            <rFont val="Tahoma"/>
            <family val="2"/>
          </rPr>
          <t>Assumption</t>
        </r>
      </text>
    </comment>
    <comment ref="AM71" authorId="0" shapeId="0" xr:uid="{F47FCB5B-3007-45E2-B822-D7FD245FCD61}">
      <text>
        <r>
          <rPr>
            <sz val="9"/>
            <color indexed="81"/>
            <rFont val="Tahoma"/>
            <family val="2"/>
          </rPr>
          <t>Assumption</t>
        </r>
      </text>
    </comment>
    <comment ref="AN71" authorId="0" shapeId="0" xr:uid="{978C191F-C9C8-4072-8E84-738AED888ED5}">
      <text>
        <r>
          <rPr>
            <sz val="9"/>
            <color indexed="81"/>
            <rFont val="Tahoma"/>
            <family val="2"/>
          </rPr>
          <t>Assumption</t>
        </r>
      </text>
    </comment>
    <comment ref="AO71" authorId="0" shapeId="0" xr:uid="{869DBE26-D3BB-4046-9DB6-4B98159FE06C}">
      <text>
        <r>
          <rPr>
            <sz val="9"/>
            <color indexed="81"/>
            <rFont val="Tahoma"/>
            <family val="2"/>
          </rPr>
          <t>Assumption</t>
        </r>
      </text>
    </comment>
    <comment ref="AP71" authorId="0" shapeId="0" xr:uid="{13144371-9A8F-45F6-A3AC-586854CA0477}">
      <text>
        <r>
          <rPr>
            <sz val="9"/>
            <color indexed="81"/>
            <rFont val="Tahoma"/>
            <family val="2"/>
          </rPr>
          <t>Assumption</t>
        </r>
      </text>
    </comment>
    <comment ref="AR71" authorId="0" shapeId="0" xr:uid="{02DDD98C-E7D8-4C9D-8B37-5825D18BEE1D}">
      <text>
        <r>
          <rPr>
            <sz val="9"/>
            <color indexed="81"/>
            <rFont val="Tahoma"/>
            <family val="2"/>
          </rPr>
          <t>Assumption</t>
        </r>
      </text>
    </comment>
    <comment ref="AS71" authorId="0" shapeId="0" xr:uid="{C642330C-8BC1-4156-A021-15A8C137C155}">
      <text>
        <r>
          <rPr>
            <sz val="9"/>
            <color indexed="81"/>
            <rFont val="Tahoma"/>
            <family val="2"/>
          </rPr>
          <t>Assumption</t>
        </r>
      </text>
    </comment>
    <comment ref="AT71" authorId="0" shapeId="0" xr:uid="{8A23D871-B23E-401B-A4F2-A148461B0098}">
      <text>
        <r>
          <rPr>
            <sz val="9"/>
            <color indexed="81"/>
            <rFont val="Tahoma"/>
            <family val="2"/>
          </rPr>
          <t>Assumption</t>
        </r>
      </text>
    </comment>
    <comment ref="AU71" authorId="0" shapeId="0" xr:uid="{601EC826-5DC0-4EB2-A84A-90FD55D798D8}">
      <text>
        <r>
          <rPr>
            <sz val="9"/>
            <color indexed="81"/>
            <rFont val="Tahoma"/>
            <family val="2"/>
          </rPr>
          <t>Assumption</t>
        </r>
      </text>
    </comment>
    <comment ref="Y72" authorId="0" shapeId="0" xr:uid="{28C78B88-5C06-44B8-A8A3-986E8354D8C1}">
      <text>
        <r>
          <rPr>
            <sz val="9"/>
            <color indexed="81"/>
            <rFont val="Tahoma"/>
            <family val="2"/>
          </rPr>
          <t>Assumption</t>
        </r>
      </text>
    </comment>
    <comment ref="Z72" authorId="0" shapeId="0" xr:uid="{4CF6CA33-18B1-4285-ADD9-3DA41D37A8A8}">
      <text>
        <r>
          <rPr>
            <sz val="9"/>
            <color indexed="81"/>
            <rFont val="Tahoma"/>
            <family val="2"/>
          </rPr>
          <t>Assumption</t>
        </r>
      </text>
    </comment>
    <comment ref="AA72" authorId="0" shapeId="0" xr:uid="{B2AA2CF8-F7D3-480E-ADBF-89DD9B562A7E}">
      <text>
        <r>
          <rPr>
            <sz val="9"/>
            <color indexed="81"/>
            <rFont val="Tahoma"/>
            <family val="2"/>
          </rPr>
          <t>Assumption</t>
        </r>
      </text>
    </comment>
    <comment ref="AB72" authorId="0" shapeId="0" xr:uid="{22625FC5-2F4F-42BD-97EA-287C7FD9B799}">
      <text>
        <r>
          <rPr>
            <sz val="9"/>
            <color indexed="81"/>
            <rFont val="Tahoma"/>
            <family val="2"/>
          </rPr>
          <t>Assumption</t>
        </r>
      </text>
    </comment>
    <comment ref="AC72" authorId="0" shapeId="0" xr:uid="{FA954D42-5DB7-48F7-B202-4BC682D8FDCF}">
      <text>
        <r>
          <rPr>
            <sz val="9"/>
            <color indexed="81"/>
            <rFont val="Tahoma"/>
            <family val="2"/>
          </rPr>
          <t>Assumption</t>
        </r>
      </text>
    </comment>
    <comment ref="AD72" authorId="0" shapeId="0" xr:uid="{6745799E-79B0-4B4D-A283-E17FF790474E}">
      <text>
        <r>
          <rPr>
            <sz val="9"/>
            <color indexed="81"/>
            <rFont val="Tahoma"/>
            <family val="2"/>
          </rPr>
          <t>Assumption</t>
        </r>
      </text>
    </comment>
    <comment ref="AF72" authorId="0" shapeId="0" xr:uid="{7F5E97F6-85CA-4CBA-A742-555DCC51DBB0}">
      <text>
        <r>
          <rPr>
            <sz val="9"/>
            <color indexed="81"/>
            <rFont val="Tahoma"/>
            <family val="2"/>
          </rPr>
          <t>Assumption</t>
        </r>
      </text>
    </comment>
    <comment ref="AG72" authorId="0" shapeId="0" xr:uid="{DF141510-1666-4C8D-A60C-C0B2A8852259}">
      <text>
        <r>
          <rPr>
            <sz val="9"/>
            <color indexed="81"/>
            <rFont val="Tahoma"/>
            <family val="2"/>
          </rPr>
          <t>Assumption</t>
        </r>
      </text>
    </comment>
    <comment ref="AL72" authorId="0" shapeId="0" xr:uid="{D1848DFA-5213-46D2-95F3-8D675E3522C5}">
      <text>
        <r>
          <rPr>
            <sz val="9"/>
            <color indexed="81"/>
            <rFont val="Tahoma"/>
            <family val="2"/>
          </rPr>
          <t>Assumption</t>
        </r>
      </text>
    </comment>
    <comment ref="AM72" authorId="0" shapeId="0" xr:uid="{2DEE31D7-C2E5-4357-B524-D5B84BE30942}">
      <text>
        <r>
          <rPr>
            <sz val="9"/>
            <color indexed="81"/>
            <rFont val="Tahoma"/>
            <family val="2"/>
          </rPr>
          <t>Assumption</t>
        </r>
      </text>
    </comment>
    <comment ref="AN72" authorId="0" shapeId="0" xr:uid="{7A2C37AD-D129-4D04-9EDF-FAA0C9A7A107}">
      <text>
        <r>
          <rPr>
            <sz val="9"/>
            <color indexed="81"/>
            <rFont val="Tahoma"/>
            <family val="2"/>
          </rPr>
          <t>Assumption</t>
        </r>
      </text>
    </comment>
    <comment ref="AO72" authorId="0" shapeId="0" xr:uid="{6E2E4C8F-39CB-4164-8E5B-48C66BCF8367}">
      <text>
        <r>
          <rPr>
            <sz val="9"/>
            <color indexed="81"/>
            <rFont val="Tahoma"/>
            <family val="2"/>
          </rPr>
          <t>Assumption</t>
        </r>
      </text>
    </comment>
    <comment ref="AP72" authorId="0" shapeId="0" xr:uid="{8F9F90C6-55C2-4FC5-988F-C65B053C8784}">
      <text>
        <r>
          <rPr>
            <sz val="9"/>
            <color indexed="81"/>
            <rFont val="Tahoma"/>
            <family val="2"/>
          </rPr>
          <t>Assumption</t>
        </r>
      </text>
    </comment>
    <comment ref="AR72" authorId="0" shapeId="0" xr:uid="{4528F8BE-0C50-4C98-ACC2-65610434C814}">
      <text>
        <r>
          <rPr>
            <sz val="9"/>
            <color indexed="81"/>
            <rFont val="Tahoma"/>
            <family val="2"/>
          </rPr>
          <t>Assumption</t>
        </r>
      </text>
    </comment>
    <comment ref="AS72" authorId="0" shapeId="0" xr:uid="{04DA6F02-A10D-421F-8DAC-9E5006E88EFA}">
      <text>
        <r>
          <rPr>
            <sz val="9"/>
            <color indexed="81"/>
            <rFont val="Tahoma"/>
            <family val="2"/>
          </rPr>
          <t>Assumption</t>
        </r>
      </text>
    </comment>
    <comment ref="AT72" authorId="0" shapeId="0" xr:uid="{B2DEDB18-81E0-4061-B936-5DFFE1C9CDDC}">
      <text>
        <r>
          <rPr>
            <sz val="9"/>
            <color indexed="81"/>
            <rFont val="Tahoma"/>
            <family val="2"/>
          </rPr>
          <t>Assumption</t>
        </r>
      </text>
    </comment>
    <comment ref="AU72" authorId="0" shapeId="0" xr:uid="{1017137F-6F24-48DE-A2C0-1D9EA47A6DA1}">
      <text>
        <r>
          <rPr>
            <sz val="9"/>
            <color indexed="81"/>
            <rFont val="Tahoma"/>
            <family val="2"/>
          </rPr>
          <t>Assumption</t>
        </r>
      </text>
    </comment>
    <comment ref="V73" authorId="0" shapeId="0" xr:uid="{B9582844-1020-4CB5-B917-F712AB914431}">
      <text>
        <r>
          <rPr>
            <sz val="9"/>
            <color indexed="81"/>
            <rFont val="Tahoma"/>
            <family val="2"/>
          </rPr>
          <t>Assumption</t>
        </r>
      </text>
    </comment>
    <comment ref="W73" authorId="0" shapeId="0" xr:uid="{D01B868A-AC14-47AE-AE80-12260ECD217C}">
      <text>
        <r>
          <rPr>
            <sz val="9"/>
            <color indexed="81"/>
            <rFont val="Tahoma"/>
            <family val="2"/>
          </rPr>
          <t>Assumption</t>
        </r>
      </text>
    </comment>
    <comment ref="X73" authorId="0" shapeId="0" xr:uid="{9E944213-B2C9-4AC3-AF76-DA06B87D1024}">
      <text>
        <r>
          <rPr>
            <sz val="9"/>
            <color indexed="81"/>
            <rFont val="Tahoma"/>
            <family val="2"/>
          </rPr>
          <t>Assumption</t>
        </r>
      </text>
    </comment>
    <comment ref="Y73" authorId="0" shapeId="0" xr:uid="{5EF74296-2AE8-41D7-BAFF-A86432143AAF}">
      <text>
        <r>
          <rPr>
            <sz val="9"/>
            <color indexed="81"/>
            <rFont val="Tahoma"/>
            <family val="2"/>
          </rPr>
          <t>Assumption</t>
        </r>
      </text>
    </comment>
    <comment ref="Z73" authorId="0" shapeId="0" xr:uid="{23C03639-852D-4CD5-B1FB-B9AFBB99C273}">
      <text>
        <r>
          <rPr>
            <sz val="9"/>
            <color indexed="81"/>
            <rFont val="Tahoma"/>
            <family val="2"/>
          </rPr>
          <t>Assumption</t>
        </r>
      </text>
    </comment>
    <comment ref="AA73" authorId="0" shapeId="0" xr:uid="{9DB58050-166C-446D-9C41-E300D3DC3496}">
      <text>
        <r>
          <rPr>
            <sz val="9"/>
            <color indexed="81"/>
            <rFont val="Tahoma"/>
            <family val="2"/>
          </rPr>
          <t>Assumption</t>
        </r>
      </text>
    </comment>
    <comment ref="AB73" authorId="0" shapeId="0" xr:uid="{1BC9BF87-7E84-4D06-AFC4-93B11B592E7E}">
      <text>
        <r>
          <rPr>
            <sz val="9"/>
            <color indexed="81"/>
            <rFont val="Tahoma"/>
            <family val="2"/>
          </rPr>
          <t>Assumption</t>
        </r>
      </text>
    </comment>
    <comment ref="AC73" authorId="0" shapeId="0" xr:uid="{98D65740-CCCC-4ACA-BD63-8995665555EC}">
      <text>
        <r>
          <rPr>
            <sz val="9"/>
            <color indexed="81"/>
            <rFont val="Tahoma"/>
            <family val="2"/>
          </rPr>
          <t>Assumption</t>
        </r>
      </text>
    </comment>
    <comment ref="AD73" authorId="0" shapeId="0" xr:uid="{6BF982FA-6C4B-497A-B14C-3F53E5934475}">
      <text>
        <r>
          <rPr>
            <sz val="9"/>
            <color indexed="81"/>
            <rFont val="Tahoma"/>
            <family val="2"/>
          </rPr>
          <t>Assumption</t>
        </r>
      </text>
    </comment>
    <comment ref="AF73" authorId="0" shapeId="0" xr:uid="{5686BC7A-688A-4D2C-B1EF-9973E53C40AA}">
      <text>
        <r>
          <rPr>
            <sz val="9"/>
            <color indexed="81"/>
            <rFont val="Tahoma"/>
            <family val="2"/>
          </rPr>
          <t>Assumption</t>
        </r>
      </text>
    </comment>
    <comment ref="AG73" authorId="0" shapeId="0" xr:uid="{B823DEB8-937F-4D39-ABF8-99C38D1B5E68}">
      <text>
        <r>
          <rPr>
            <sz val="9"/>
            <color indexed="81"/>
            <rFont val="Tahoma"/>
            <family val="2"/>
          </rPr>
          <t>Assumption</t>
        </r>
      </text>
    </comment>
    <comment ref="AL73" authorId="0" shapeId="0" xr:uid="{2C6592D5-4016-4150-B64A-B253FD3DC071}">
      <text>
        <r>
          <rPr>
            <sz val="9"/>
            <color indexed="81"/>
            <rFont val="Tahoma"/>
            <family val="2"/>
          </rPr>
          <t>Assumption</t>
        </r>
      </text>
    </comment>
    <comment ref="AM73" authorId="0" shapeId="0" xr:uid="{8EFAF552-B05A-4A05-9546-28ADD9CC91D1}">
      <text>
        <r>
          <rPr>
            <sz val="9"/>
            <color indexed="81"/>
            <rFont val="Tahoma"/>
            <family val="2"/>
          </rPr>
          <t>Assumption</t>
        </r>
      </text>
    </comment>
    <comment ref="AN73" authorId="0" shapeId="0" xr:uid="{124C6A42-8443-4213-9532-7036386E29F1}">
      <text>
        <r>
          <rPr>
            <sz val="9"/>
            <color indexed="81"/>
            <rFont val="Tahoma"/>
            <family val="2"/>
          </rPr>
          <t>Assumption</t>
        </r>
      </text>
    </comment>
    <comment ref="AO73" authorId="0" shapeId="0" xr:uid="{2561A8B3-948F-4973-866C-53C089DC56BC}">
      <text>
        <r>
          <rPr>
            <sz val="9"/>
            <color indexed="81"/>
            <rFont val="Tahoma"/>
            <family val="2"/>
          </rPr>
          <t>Assumption</t>
        </r>
      </text>
    </comment>
    <comment ref="AP73" authorId="0" shapeId="0" xr:uid="{BED834A8-845B-4E8D-AA60-133F7D0B74D1}">
      <text>
        <r>
          <rPr>
            <sz val="9"/>
            <color indexed="81"/>
            <rFont val="Tahoma"/>
            <family val="2"/>
          </rPr>
          <t>Assumption</t>
        </r>
      </text>
    </comment>
    <comment ref="AR73" authorId="0" shapeId="0" xr:uid="{C10D3DE8-2A59-4AFE-9B57-51674F962936}">
      <text>
        <r>
          <rPr>
            <sz val="9"/>
            <color indexed="81"/>
            <rFont val="Tahoma"/>
            <family val="2"/>
          </rPr>
          <t>Assumption</t>
        </r>
      </text>
    </comment>
    <comment ref="AS73" authorId="0" shapeId="0" xr:uid="{BD574BA3-7AA5-48C2-A780-33AD73FA19E6}">
      <text>
        <r>
          <rPr>
            <sz val="9"/>
            <color indexed="81"/>
            <rFont val="Tahoma"/>
            <family val="2"/>
          </rPr>
          <t>Assumption</t>
        </r>
      </text>
    </comment>
    <comment ref="AT73" authorId="0" shapeId="0" xr:uid="{55F741A3-BABE-4B4F-9E36-9435FD0CBE97}">
      <text>
        <r>
          <rPr>
            <sz val="9"/>
            <color indexed="81"/>
            <rFont val="Tahoma"/>
            <family val="2"/>
          </rPr>
          <t>Assumption</t>
        </r>
      </text>
    </comment>
    <comment ref="AU73" authorId="0" shapeId="0" xr:uid="{F65569CB-4399-4EBE-B3AA-CBC9AEDE054C}">
      <text>
        <r>
          <rPr>
            <sz val="9"/>
            <color indexed="81"/>
            <rFont val="Tahoma"/>
            <family val="2"/>
          </rPr>
          <t>Assumption</t>
        </r>
      </text>
    </comment>
    <comment ref="AF74" authorId="0" shapeId="0" xr:uid="{1240110D-4DD8-4B84-8358-8B8E9F977EFB}">
      <text>
        <r>
          <rPr>
            <sz val="9"/>
            <color indexed="81"/>
            <rFont val="Tahoma"/>
            <family val="2"/>
          </rPr>
          <t>Assumption</t>
        </r>
      </text>
    </comment>
    <comment ref="AG74" authorId="0" shapeId="0" xr:uid="{E1AB4DEF-32CC-4D0D-8DB7-6C0788354406}">
      <text>
        <r>
          <rPr>
            <sz val="9"/>
            <color indexed="81"/>
            <rFont val="Tahoma"/>
            <family val="2"/>
          </rPr>
          <t>Assumption</t>
        </r>
      </text>
    </comment>
    <comment ref="AL74" authorId="0" shapeId="0" xr:uid="{C3E55E22-812C-46BB-B5B9-8EF4D684AF47}">
      <text>
        <r>
          <rPr>
            <sz val="9"/>
            <color indexed="81"/>
            <rFont val="Tahoma"/>
            <family val="2"/>
          </rPr>
          <t>Assumption</t>
        </r>
      </text>
    </comment>
    <comment ref="AM74" authorId="0" shapeId="0" xr:uid="{85B80C07-9FE1-4463-A254-8096B1CDE46F}">
      <text>
        <r>
          <rPr>
            <sz val="9"/>
            <color indexed="81"/>
            <rFont val="Tahoma"/>
            <family val="2"/>
          </rPr>
          <t>Assumption</t>
        </r>
      </text>
    </comment>
    <comment ref="AN74" authorId="0" shapeId="0" xr:uid="{D571CB5B-1096-4AA4-A02B-652F6DF05074}">
      <text>
        <r>
          <rPr>
            <sz val="9"/>
            <color indexed="81"/>
            <rFont val="Tahoma"/>
            <family val="2"/>
          </rPr>
          <t>Assumption</t>
        </r>
      </text>
    </comment>
    <comment ref="AO74" authorId="0" shapeId="0" xr:uid="{DE107061-FE2B-473D-A72D-AB9BEEA5D40D}">
      <text>
        <r>
          <rPr>
            <sz val="9"/>
            <color indexed="81"/>
            <rFont val="Tahoma"/>
            <family val="2"/>
          </rPr>
          <t>Assumption</t>
        </r>
      </text>
    </comment>
    <comment ref="AP74" authorId="0" shapeId="0" xr:uid="{6EC8AE41-DD50-44B5-8443-E99118FE6394}">
      <text>
        <r>
          <rPr>
            <sz val="9"/>
            <color indexed="81"/>
            <rFont val="Tahoma"/>
            <family val="2"/>
          </rPr>
          <t>Assumption</t>
        </r>
      </text>
    </comment>
    <comment ref="AR74" authorId="0" shapeId="0" xr:uid="{7043CE6A-A2D2-4B1A-9E16-AA978B1D08D4}">
      <text>
        <r>
          <rPr>
            <sz val="9"/>
            <color indexed="81"/>
            <rFont val="Tahoma"/>
            <family val="2"/>
          </rPr>
          <t>Assumption</t>
        </r>
      </text>
    </comment>
    <comment ref="AS74" authorId="0" shapeId="0" xr:uid="{8E14B4F0-6583-40A3-AB26-16887A3AAD62}">
      <text>
        <r>
          <rPr>
            <sz val="9"/>
            <color indexed="81"/>
            <rFont val="Tahoma"/>
            <family val="2"/>
          </rPr>
          <t>Assumption</t>
        </r>
      </text>
    </comment>
    <comment ref="AT74" authorId="0" shapeId="0" xr:uid="{82DCFACC-AC77-47D0-A52E-FDFF1F58811B}">
      <text>
        <r>
          <rPr>
            <sz val="9"/>
            <color indexed="81"/>
            <rFont val="Tahoma"/>
            <family val="2"/>
          </rPr>
          <t>Assumption</t>
        </r>
      </text>
    </comment>
    <comment ref="AU74" authorId="0" shapeId="0" xr:uid="{9BE309F0-AD02-496A-89EF-B03D602217C4}">
      <text>
        <r>
          <rPr>
            <sz val="9"/>
            <color indexed="81"/>
            <rFont val="Tahoma"/>
            <family val="2"/>
          </rPr>
          <t>Assumption</t>
        </r>
      </text>
    </comment>
    <comment ref="AF75" authorId="0" shapeId="0" xr:uid="{D49E93E4-376E-41EE-AD33-E0522A476466}">
      <text>
        <r>
          <rPr>
            <sz val="9"/>
            <color indexed="81"/>
            <rFont val="Tahoma"/>
            <family val="2"/>
          </rPr>
          <t>Assumption</t>
        </r>
      </text>
    </comment>
    <comment ref="AL75" authorId="0" shapeId="0" xr:uid="{B850AA1F-913E-41C5-8A3F-3852F253D0E6}">
      <text>
        <r>
          <rPr>
            <sz val="9"/>
            <color indexed="81"/>
            <rFont val="Tahoma"/>
            <family val="2"/>
          </rPr>
          <t>Assumption</t>
        </r>
      </text>
    </comment>
    <comment ref="AM75" authorId="0" shapeId="0" xr:uid="{2CD12425-0A12-480D-B1E3-EEC9F6A1315C}">
      <text>
        <r>
          <rPr>
            <sz val="9"/>
            <color indexed="81"/>
            <rFont val="Tahoma"/>
            <family val="2"/>
          </rPr>
          <t>Assumption</t>
        </r>
      </text>
    </comment>
    <comment ref="AN75" authorId="0" shapeId="0" xr:uid="{C20C0715-0AB0-45BB-9A2A-4974EAE188A1}">
      <text>
        <r>
          <rPr>
            <sz val="9"/>
            <color indexed="81"/>
            <rFont val="Tahoma"/>
            <family val="2"/>
          </rPr>
          <t>Assumption</t>
        </r>
      </text>
    </comment>
    <comment ref="AO75" authorId="0" shapeId="0" xr:uid="{A449B26C-B474-40B3-AE8B-25672485F8E2}">
      <text>
        <r>
          <rPr>
            <sz val="9"/>
            <color indexed="81"/>
            <rFont val="Tahoma"/>
            <family val="2"/>
          </rPr>
          <t>Assumption</t>
        </r>
      </text>
    </comment>
    <comment ref="AP75" authorId="0" shapeId="0" xr:uid="{27761691-13FF-4038-8B3E-E286B160C894}">
      <text>
        <r>
          <rPr>
            <sz val="9"/>
            <color indexed="81"/>
            <rFont val="Tahoma"/>
            <family val="2"/>
          </rPr>
          <t>Assumption</t>
        </r>
      </text>
    </comment>
    <comment ref="AR75" authorId="0" shapeId="0" xr:uid="{CEE781E6-C414-4895-A180-16EF7539BB04}">
      <text>
        <r>
          <rPr>
            <sz val="9"/>
            <color indexed="81"/>
            <rFont val="Tahoma"/>
            <family val="2"/>
          </rPr>
          <t>Assumption</t>
        </r>
      </text>
    </comment>
    <comment ref="AS75" authorId="0" shapeId="0" xr:uid="{61464D05-B82E-474B-88FA-92857E37EAE1}">
      <text>
        <r>
          <rPr>
            <sz val="9"/>
            <color indexed="81"/>
            <rFont val="Tahoma"/>
            <family val="2"/>
          </rPr>
          <t>Assumption</t>
        </r>
      </text>
    </comment>
    <comment ref="AT75" authorId="0" shapeId="0" xr:uid="{16CBBD1E-B000-4405-AC23-C9BAA0557362}">
      <text>
        <r>
          <rPr>
            <sz val="9"/>
            <color indexed="81"/>
            <rFont val="Tahoma"/>
            <family val="2"/>
          </rPr>
          <t>Assumption</t>
        </r>
      </text>
    </comment>
    <comment ref="AU75" authorId="0" shapeId="0" xr:uid="{E8F68BD8-044B-4615-B0A1-6FB76DF68FF5}">
      <text>
        <r>
          <rPr>
            <sz val="9"/>
            <color indexed="81"/>
            <rFont val="Tahoma"/>
            <family val="2"/>
          </rPr>
          <t>Assumption</t>
        </r>
      </text>
    </comment>
    <comment ref="V76" authorId="0" shapeId="0" xr:uid="{0BA3D580-432B-45F1-ABD3-8904BD3C9C68}">
      <text>
        <r>
          <rPr>
            <sz val="9"/>
            <color indexed="81"/>
            <rFont val="Tahoma"/>
            <family val="2"/>
          </rPr>
          <t>Assumption</t>
        </r>
      </text>
    </comment>
    <comment ref="W76" authorId="0" shapeId="0" xr:uid="{F1D130D0-EF86-4755-8CA6-9A351B810338}">
      <text>
        <r>
          <rPr>
            <sz val="9"/>
            <color indexed="81"/>
            <rFont val="Tahoma"/>
            <family val="2"/>
          </rPr>
          <t>Assumption</t>
        </r>
      </text>
    </comment>
    <comment ref="Z76" authorId="0" shapeId="0" xr:uid="{CCFCEA77-52C6-4A14-A360-F38DC1EAE762}">
      <text>
        <r>
          <rPr>
            <sz val="9"/>
            <color indexed="81"/>
            <rFont val="Tahoma"/>
            <family val="2"/>
          </rPr>
          <t>Assumption</t>
        </r>
      </text>
    </comment>
    <comment ref="AA76" authorId="0" shapeId="0" xr:uid="{27E1EF21-961A-4825-8CB4-C4CA992068BA}">
      <text>
        <r>
          <rPr>
            <sz val="9"/>
            <color indexed="81"/>
            <rFont val="Tahoma"/>
            <family val="2"/>
          </rPr>
          <t>Assumption</t>
        </r>
      </text>
    </comment>
    <comment ref="AB76" authorId="0" shapeId="0" xr:uid="{C97A01B0-7B09-41FF-A6B3-E8D4360205DC}">
      <text>
        <r>
          <rPr>
            <sz val="9"/>
            <color indexed="81"/>
            <rFont val="Tahoma"/>
            <family val="2"/>
          </rPr>
          <t>Assumption</t>
        </r>
      </text>
    </comment>
    <comment ref="AC76" authorId="0" shapeId="0" xr:uid="{F707F8D2-8900-4C39-BEC0-56EF2BFF0742}">
      <text>
        <r>
          <rPr>
            <sz val="9"/>
            <color indexed="81"/>
            <rFont val="Tahoma"/>
            <family val="2"/>
          </rPr>
          <t>Assumption</t>
        </r>
      </text>
    </comment>
    <comment ref="AD76" authorId="0" shapeId="0" xr:uid="{DFF4D292-8179-4AEB-BE71-84F97F86F25E}">
      <text>
        <r>
          <rPr>
            <sz val="9"/>
            <color indexed="81"/>
            <rFont val="Tahoma"/>
            <family val="2"/>
          </rPr>
          <t>Assumption</t>
        </r>
      </text>
    </comment>
    <comment ref="AF76" authorId="0" shapeId="0" xr:uid="{1F150C34-194D-4FDA-81BE-C1AD082EDB36}">
      <text>
        <r>
          <rPr>
            <sz val="9"/>
            <color indexed="81"/>
            <rFont val="Tahoma"/>
            <family val="2"/>
          </rPr>
          <t>Assumption</t>
        </r>
      </text>
    </comment>
    <comment ref="AL76" authorId="0" shapeId="0" xr:uid="{72F75F26-BA2C-470D-9DB0-681C9C46AD7D}">
      <text>
        <r>
          <rPr>
            <sz val="9"/>
            <color indexed="81"/>
            <rFont val="Tahoma"/>
            <family val="2"/>
          </rPr>
          <t>Assumption</t>
        </r>
      </text>
    </comment>
    <comment ref="AM76" authorId="0" shapeId="0" xr:uid="{7E605713-38E8-4B0D-B7AC-FB6F6710C8EC}">
      <text>
        <r>
          <rPr>
            <sz val="9"/>
            <color indexed="81"/>
            <rFont val="Tahoma"/>
            <family val="2"/>
          </rPr>
          <t>Assumption</t>
        </r>
      </text>
    </comment>
    <comment ref="AN76" authorId="0" shapeId="0" xr:uid="{49A936D7-C8C5-40C6-B8A3-07217A55859C}">
      <text>
        <r>
          <rPr>
            <sz val="9"/>
            <color indexed="81"/>
            <rFont val="Tahoma"/>
            <family val="2"/>
          </rPr>
          <t>Assumption</t>
        </r>
      </text>
    </comment>
    <comment ref="AO76" authorId="0" shapeId="0" xr:uid="{0BB31E1D-A570-4A57-8EA5-5F338D71020B}">
      <text>
        <r>
          <rPr>
            <sz val="9"/>
            <color indexed="81"/>
            <rFont val="Tahoma"/>
            <family val="2"/>
          </rPr>
          <t>Assumption</t>
        </r>
      </text>
    </comment>
    <comment ref="AP76" authorId="0" shapeId="0" xr:uid="{614422FC-CB5E-4C99-9B5E-EDB5A24626EA}">
      <text>
        <r>
          <rPr>
            <sz val="9"/>
            <color indexed="81"/>
            <rFont val="Tahoma"/>
            <family val="2"/>
          </rPr>
          <t>Assumption</t>
        </r>
      </text>
    </comment>
    <comment ref="AR76" authorId="0" shapeId="0" xr:uid="{45B81D1F-A8B3-4638-AF71-A0334C85944F}">
      <text>
        <r>
          <rPr>
            <sz val="9"/>
            <color indexed="81"/>
            <rFont val="Tahoma"/>
            <family val="2"/>
          </rPr>
          <t>Assumption</t>
        </r>
      </text>
    </comment>
    <comment ref="AS76" authorId="0" shapeId="0" xr:uid="{A3FEDAAD-8851-4913-A853-437AF2AE615F}">
      <text>
        <r>
          <rPr>
            <sz val="9"/>
            <color indexed="81"/>
            <rFont val="Tahoma"/>
            <family val="2"/>
          </rPr>
          <t>Assumption</t>
        </r>
      </text>
    </comment>
    <comment ref="AT76" authorId="0" shapeId="0" xr:uid="{F40CAFC8-DA95-4962-B7F8-685A927B0C39}">
      <text>
        <r>
          <rPr>
            <sz val="9"/>
            <color indexed="81"/>
            <rFont val="Tahoma"/>
            <family val="2"/>
          </rPr>
          <t>Assumption</t>
        </r>
      </text>
    </comment>
    <comment ref="AU76" authorId="0" shapeId="0" xr:uid="{1EEBF86D-C4DA-4EBC-B5BC-EEDBA81C0A1B}">
      <text>
        <r>
          <rPr>
            <sz val="9"/>
            <color indexed="81"/>
            <rFont val="Tahoma"/>
            <family val="2"/>
          </rPr>
          <t>Assumption</t>
        </r>
      </text>
    </comment>
    <comment ref="W77" authorId="0" shapeId="0" xr:uid="{CABFD325-60CE-4CEF-BB98-1F23724410DB}">
      <text>
        <r>
          <rPr>
            <sz val="9"/>
            <color indexed="81"/>
            <rFont val="Tahoma"/>
            <family val="2"/>
          </rPr>
          <t>Assumption</t>
        </r>
      </text>
    </comment>
    <comment ref="X77" authorId="0" shapeId="0" xr:uid="{7292E543-92FB-447B-9B12-E3C688DA5DF1}">
      <text>
        <r>
          <rPr>
            <sz val="9"/>
            <color indexed="81"/>
            <rFont val="Tahoma"/>
            <family val="2"/>
          </rPr>
          <t>Assumption</t>
        </r>
      </text>
    </comment>
    <comment ref="Y77" authorId="0" shapeId="0" xr:uid="{B6F38FD5-613A-4201-BE6B-2D7FCEA838CB}">
      <text>
        <r>
          <rPr>
            <sz val="9"/>
            <color indexed="81"/>
            <rFont val="Tahoma"/>
            <family val="2"/>
          </rPr>
          <t>Assumption</t>
        </r>
      </text>
    </comment>
    <comment ref="AB77" authorId="0" shapeId="0" xr:uid="{72F396B0-7A05-444F-9090-150C85F4BD07}">
      <text>
        <r>
          <rPr>
            <sz val="9"/>
            <color indexed="81"/>
            <rFont val="Tahoma"/>
            <family val="2"/>
          </rPr>
          <t>Assumption</t>
        </r>
      </text>
    </comment>
    <comment ref="AC77" authorId="0" shapeId="0" xr:uid="{9717DFFC-E601-4352-8AB1-5238EA2C9589}">
      <text>
        <r>
          <rPr>
            <sz val="9"/>
            <color indexed="81"/>
            <rFont val="Tahoma"/>
            <family val="2"/>
          </rPr>
          <t>Assumption</t>
        </r>
      </text>
    </comment>
    <comment ref="AD77" authorId="0" shapeId="0" xr:uid="{299B73A0-F909-4D64-B1E1-51D894B47C7E}">
      <text>
        <r>
          <rPr>
            <sz val="9"/>
            <color indexed="81"/>
            <rFont val="Tahoma"/>
            <family val="2"/>
          </rPr>
          <t>Assumption</t>
        </r>
      </text>
    </comment>
    <comment ref="AF77" authorId="0" shapeId="0" xr:uid="{2BFD615D-C065-4C87-AA86-B6E19A95FDEB}">
      <text>
        <r>
          <rPr>
            <sz val="9"/>
            <color indexed="81"/>
            <rFont val="Tahoma"/>
            <family val="2"/>
          </rPr>
          <t>Assumption</t>
        </r>
      </text>
    </comment>
    <comment ref="AL77" authorId="0" shapeId="0" xr:uid="{519A840E-0DD6-4498-B0F9-19F09B7A0E4C}">
      <text>
        <r>
          <rPr>
            <sz val="9"/>
            <color indexed="81"/>
            <rFont val="Tahoma"/>
            <family val="2"/>
          </rPr>
          <t>Assumption</t>
        </r>
      </text>
    </comment>
    <comment ref="AM77" authorId="0" shapeId="0" xr:uid="{7AABF19C-4DA5-431D-98AF-F224FD26B686}">
      <text>
        <r>
          <rPr>
            <sz val="9"/>
            <color indexed="81"/>
            <rFont val="Tahoma"/>
            <family val="2"/>
          </rPr>
          <t>Assumption</t>
        </r>
      </text>
    </comment>
    <comment ref="AN77" authorId="0" shapeId="0" xr:uid="{8F9C9CB7-CAC1-4696-81A7-6434D78BC39D}">
      <text>
        <r>
          <rPr>
            <sz val="9"/>
            <color indexed="81"/>
            <rFont val="Tahoma"/>
            <family val="2"/>
          </rPr>
          <t>Assumption</t>
        </r>
      </text>
    </comment>
    <comment ref="AO77" authorId="0" shapeId="0" xr:uid="{4E178CCB-A10E-402A-A519-7CFA11E85006}">
      <text>
        <r>
          <rPr>
            <sz val="9"/>
            <color indexed="81"/>
            <rFont val="Tahoma"/>
            <family val="2"/>
          </rPr>
          <t>Assumption</t>
        </r>
      </text>
    </comment>
    <comment ref="AP77" authorId="0" shapeId="0" xr:uid="{FE803F9B-4317-4534-AF91-2E3FA0FC4573}">
      <text>
        <r>
          <rPr>
            <sz val="9"/>
            <color indexed="81"/>
            <rFont val="Tahoma"/>
            <family val="2"/>
          </rPr>
          <t>Assumption</t>
        </r>
      </text>
    </comment>
    <comment ref="AR77" authorId="0" shapeId="0" xr:uid="{E81951BC-020B-45D3-80F6-E5691987BD23}">
      <text>
        <r>
          <rPr>
            <sz val="9"/>
            <color indexed="81"/>
            <rFont val="Tahoma"/>
            <family val="2"/>
          </rPr>
          <t>Assumption</t>
        </r>
      </text>
    </comment>
    <comment ref="AS77" authorId="0" shapeId="0" xr:uid="{C14993E8-BCB0-4BD4-BC92-518C3A1E4FF2}">
      <text>
        <r>
          <rPr>
            <sz val="9"/>
            <color indexed="81"/>
            <rFont val="Tahoma"/>
            <family val="2"/>
          </rPr>
          <t>Assumption</t>
        </r>
      </text>
    </comment>
    <comment ref="AT77" authorId="0" shapeId="0" xr:uid="{646DF9F5-2703-4EC6-81B7-B67134314383}">
      <text>
        <r>
          <rPr>
            <sz val="9"/>
            <color indexed="81"/>
            <rFont val="Tahoma"/>
            <family val="2"/>
          </rPr>
          <t>Assumption</t>
        </r>
      </text>
    </comment>
    <comment ref="AU77" authorId="0" shapeId="0" xr:uid="{20B7BAE5-F5CC-4339-A177-7118534FE943}">
      <text>
        <r>
          <rPr>
            <sz val="9"/>
            <color indexed="81"/>
            <rFont val="Tahoma"/>
            <family val="2"/>
          </rPr>
          <t>Assumption</t>
        </r>
      </text>
    </comment>
    <comment ref="W78" authorId="0" shapeId="0" xr:uid="{287410ED-9FE4-48C6-B87E-B9DC05CE26C9}">
      <text>
        <r>
          <rPr>
            <sz val="9"/>
            <color indexed="81"/>
            <rFont val="Tahoma"/>
            <family val="2"/>
          </rPr>
          <t>Assumption</t>
        </r>
      </text>
    </comment>
    <comment ref="X78" authorId="0" shapeId="0" xr:uid="{FD98C852-C019-4F5A-A238-26C162D426F8}">
      <text>
        <r>
          <rPr>
            <sz val="9"/>
            <color indexed="81"/>
            <rFont val="Tahoma"/>
            <family val="2"/>
          </rPr>
          <t>Assumption</t>
        </r>
      </text>
    </comment>
    <comment ref="Y78" authorId="0" shapeId="0" xr:uid="{387A3D3A-7ADF-437B-9182-60250E80DEB6}">
      <text>
        <r>
          <rPr>
            <sz val="9"/>
            <color indexed="81"/>
            <rFont val="Tahoma"/>
            <family val="2"/>
          </rPr>
          <t>Assumption</t>
        </r>
      </text>
    </comment>
    <comment ref="AF78" authorId="0" shapeId="0" xr:uid="{D53D837D-1817-41F8-8DF4-83FE281DB4A6}">
      <text>
        <r>
          <rPr>
            <sz val="9"/>
            <color indexed="81"/>
            <rFont val="Tahoma"/>
            <family val="2"/>
          </rPr>
          <t>Assumption</t>
        </r>
      </text>
    </comment>
    <comment ref="AL78" authorId="0" shapeId="0" xr:uid="{891CD27F-E3C8-4804-922C-49A845111341}">
      <text>
        <r>
          <rPr>
            <sz val="9"/>
            <color indexed="81"/>
            <rFont val="Tahoma"/>
            <family val="2"/>
          </rPr>
          <t>Assumption</t>
        </r>
      </text>
    </comment>
    <comment ref="AM78" authorId="0" shapeId="0" xr:uid="{4BF1C6E8-EA0E-4202-A277-3FA838E8AE32}">
      <text>
        <r>
          <rPr>
            <sz val="9"/>
            <color indexed="81"/>
            <rFont val="Tahoma"/>
            <family val="2"/>
          </rPr>
          <t>Assumption</t>
        </r>
      </text>
    </comment>
    <comment ref="AN78" authorId="0" shapeId="0" xr:uid="{F8678464-C9A6-4E3F-A9E0-B5C716050202}">
      <text>
        <r>
          <rPr>
            <sz val="9"/>
            <color indexed="81"/>
            <rFont val="Tahoma"/>
            <family val="2"/>
          </rPr>
          <t>Assumption</t>
        </r>
      </text>
    </comment>
    <comment ref="AO78" authorId="0" shapeId="0" xr:uid="{FF008319-A238-4AE3-AA07-689F938AD036}">
      <text>
        <r>
          <rPr>
            <sz val="9"/>
            <color indexed="81"/>
            <rFont val="Tahoma"/>
            <family val="2"/>
          </rPr>
          <t>Assumption</t>
        </r>
      </text>
    </comment>
    <comment ref="AP78" authorId="0" shapeId="0" xr:uid="{7E63E1C5-6CA9-4346-BD74-205EDBAED345}">
      <text>
        <r>
          <rPr>
            <sz val="9"/>
            <color indexed="81"/>
            <rFont val="Tahoma"/>
            <family val="2"/>
          </rPr>
          <t>Assumption</t>
        </r>
      </text>
    </comment>
    <comment ref="AR78" authorId="0" shapeId="0" xr:uid="{BF00D05B-180F-4DB3-A4C1-7153950E5FD2}">
      <text>
        <r>
          <rPr>
            <sz val="9"/>
            <color indexed="81"/>
            <rFont val="Tahoma"/>
            <family val="2"/>
          </rPr>
          <t>Assumption</t>
        </r>
      </text>
    </comment>
    <comment ref="AS78" authorId="0" shapeId="0" xr:uid="{41886A69-809C-4410-A240-95B9679021E2}">
      <text>
        <r>
          <rPr>
            <sz val="9"/>
            <color indexed="81"/>
            <rFont val="Tahoma"/>
            <family val="2"/>
          </rPr>
          <t>Assumption</t>
        </r>
      </text>
    </comment>
    <comment ref="AT78" authorId="0" shapeId="0" xr:uid="{21E8C7E4-CF3D-4322-B37D-A996A82A89DF}">
      <text>
        <r>
          <rPr>
            <sz val="9"/>
            <color indexed="81"/>
            <rFont val="Tahoma"/>
            <family val="2"/>
          </rPr>
          <t>Assumption</t>
        </r>
      </text>
    </comment>
    <comment ref="AU78" authorId="0" shapeId="0" xr:uid="{423ED180-9796-45AF-9DE5-1497A06974F7}">
      <text>
        <r>
          <rPr>
            <sz val="9"/>
            <color indexed="81"/>
            <rFont val="Tahoma"/>
            <family val="2"/>
          </rPr>
          <t>Assumption</t>
        </r>
      </text>
    </comment>
    <comment ref="AF79" authorId="0" shapeId="0" xr:uid="{07E752A3-19DA-42FF-AFC7-DCD7D9935EE6}">
      <text>
        <r>
          <rPr>
            <sz val="9"/>
            <color indexed="81"/>
            <rFont val="Tahoma"/>
            <family val="2"/>
          </rPr>
          <t>Assumption</t>
        </r>
      </text>
    </comment>
    <comment ref="AL79" authorId="0" shapeId="0" xr:uid="{92DC661F-37DB-4F13-A8FF-1803D74AAD06}">
      <text>
        <r>
          <rPr>
            <sz val="9"/>
            <color indexed="81"/>
            <rFont val="Tahoma"/>
            <family val="2"/>
          </rPr>
          <t>Assumption</t>
        </r>
      </text>
    </comment>
    <comment ref="AM79" authorId="0" shapeId="0" xr:uid="{FB29C439-8B8E-4F26-8180-2DBD49471DC5}">
      <text>
        <r>
          <rPr>
            <sz val="9"/>
            <color indexed="81"/>
            <rFont val="Tahoma"/>
            <family val="2"/>
          </rPr>
          <t>Assumption</t>
        </r>
      </text>
    </comment>
    <comment ref="AN79" authorId="0" shapeId="0" xr:uid="{BFD31791-7E27-4913-A4C5-564D2C4BB29E}">
      <text>
        <r>
          <rPr>
            <sz val="9"/>
            <color indexed="81"/>
            <rFont val="Tahoma"/>
            <family val="2"/>
          </rPr>
          <t>Assumption</t>
        </r>
      </text>
    </comment>
    <comment ref="AO79" authorId="0" shapeId="0" xr:uid="{98AD43D8-D593-4B62-8480-892302D91C28}">
      <text>
        <r>
          <rPr>
            <sz val="9"/>
            <color indexed="81"/>
            <rFont val="Tahoma"/>
            <family val="2"/>
          </rPr>
          <t>Assumption</t>
        </r>
      </text>
    </comment>
    <comment ref="AP79" authorId="0" shapeId="0" xr:uid="{4F735B12-4324-4E7E-9895-A01BFC476B73}">
      <text>
        <r>
          <rPr>
            <sz val="9"/>
            <color indexed="81"/>
            <rFont val="Tahoma"/>
            <family val="2"/>
          </rPr>
          <t>Assumption</t>
        </r>
      </text>
    </comment>
    <comment ref="AR79" authorId="0" shapeId="0" xr:uid="{8C4D6AC5-DFD8-46EE-900A-0465A5D6FB43}">
      <text>
        <r>
          <rPr>
            <sz val="9"/>
            <color indexed="81"/>
            <rFont val="Tahoma"/>
            <family val="2"/>
          </rPr>
          <t>Assumption</t>
        </r>
      </text>
    </comment>
    <comment ref="AS79" authorId="0" shapeId="0" xr:uid="{CA864046-F45C-4885-84A5-F607739C4A39}">
      <text>
        <r>
          <rPr>
            <sz val="9"/>
            <color indexed="81"/>
            <rFont val="Tahoma"/>
            <family val="2"/>
          </rPr>
          <t>Assumption</t>
        </r>
      </text>
    </comment>
    <comment ref="AT79" authorId="0" shapeId="0" xr:uid="{279DBAAD-C661-4B3A-A84C-30B1D1385295}">
      <text>
        <r>
          <rPr>
            <sz val="9"/>
            <color indexed="81"/>
            <rFont val="Tahoma"/>
            <family val="2"/>
          </rPr>
          <t>Assumption</t>
        </r>
      </text>
    </comment>
    <comment ref="AU79" authorId="0" shapeId="0" xr:uid="{E882B77C-EA3B-43CB-89E6-A4B9769D9A7C}">
      <text>
        <r>
          <rPr>
            <sz val="9"/>
            <color indexed="81"/>
            <rFont val="Tahoma"/>
            <family val="2"/>
          </rPr>
          <t>Assumption</t>
        </r>
      </text>
    </comment>
    <comment ref="AF80" authorId="0" shapeId="0" xr:uid="{CF239E56-ACD5-486F-A20B-C1F8BA1CCBAE}">
      <text>
        <r>
          <rPr>
            <sz val="9"/>
            <color indexed="81"/>
            <rFont val="Tahoma"/>
            <family val="2"/>
          </rPr>
          <t>Assumption</t>
        </r>
      </text>
    </comment>
    <comment ref="AL80" authorId="0" shapeId="0" xr:uid="{08CF62D5-9ACF-4527-B23B-AFA2C35D3467}">
      <text>
        <r>
          <rPr>
            <sz val="9"/>
            <color indexed="81"/>
            <rFont val="Tahoma"/>
            <family val="2"/>
          </rPr>
          <t>Assumption</t>
        </r>
      </text>
    </comment>
    <comment ref="AM80" authorId="0" shapeId="0" xr:uid="{400D4AAE-3ADE-41D3-9E87-B70AE8B417D0}">
      <text>
        <r>
          <rPr>
            <sz val="9"/>
            <color indexed="81"/>
            <rFont val="Tahoma"/>
            <family val="2"/>
          </rPr>
          <t>Assumption</t>
        </r>
      </text>
    </comment>
    <comment ref="AN80" authorId="0" shapeId="0" xr:uid="{CA311719-9AD9-4977-B789-1CDFA1A22C39}">
      <text>
        <r>
          <rPr>
            <sz val="9"/>
            <color indexed="81"/>
            <rFont val="Tahoma"/>
            <family val="2"/>
          </rPr>
          <t>Assumption</t>
        </r>
      </text>
    </comment>
    <comment ref="AO80" authorId="0" shapeId="0" xr:uid="{D38EDF88-B1C9-45AC-8F5F-181B40957F0B}">
      <text>
        <r>
          <rPr>
            <sz val="9"/>
            <color indexed="81"/>
            <rFont val="Tahoma"/>
            <family val="2"/>
          </rPr>
          <t>Assumption</t>
        </r>
      </text>
    </comment>
    <comment ref="AP80" authorId="0" shapeId="0" xr:uid="{AB018D6C-BC60-490E-B997-2498A77E7562}">
      <text>
        <r>
          <rPr>
            <sz val="9"/>
            <color indexed="81"/>
            <rFont val="Tahoma"/>
            <family val="2"/>
          </rPr>
          <t>Assumption</t>
        </r>
      </text>
    </comment>
    <comment ref="AR80" authorId="0" shapeId="0" xr:uid="{054E3FF2-14CF-4A30-9430-C089E9A44787}">
      <text>
        <r>
          <rPr>
            <sz val="9"/>
            <color indexed="81"/>
            <rFont val="Tahoma"/>
            <family val="2"/>
          </rPr>
          <t>Assumption</t>
        </r>
      </text>
    </comment>
    <comment ref="AS80" authorId="0" shapeId="0" xr:uid="{8D7DF91D-0BB8-4B1B-8FFE-BECCDC5A8A2B}">
      <text>
        <r>
          <rPr>
            <sz val="9"/>
            <color indexed="81"/>
            <rFont val="Tahoma"/>
            <family val="2"/>
          </rPr>
          <t>Assumption</t>
        </r>
      </text>
    </comment>
    <comment ref="AT80" authorId="0" shapeId="0" xr:uid="{20668C65-B7DD-4EC7-9026-ABAD99175164}">
      <text>
        <r>
          <rPr>
            <sz val="9"/>
            <color indexed="81"/>
            <rFont val="Tahoma"/>
            <family val="2"/>
          </rPr>
          <t>Assumption</t>
        </r>
      </text>
    </comment>
    <comment ref="AU80" authorId="0" shapeId="0" xr:uid="{15C19990-3460-403F-9F3F-EBFFFC248FB8}">
      <text>
        <r>
          <rPr>
            <sz val="9"/>
            <color indexed="81"/>
            <rFont val="Tahoma"/>
            <family val="2"/>
          </rPr>
          <t>Assumption</t>
        </r>
      </text>
    </comment>
    <comment ref="V81" authorId="0" shapeId="0" xr:uid="{BC256E2A-5890-4C91-B3AC-38717F220BF6}">
      <text>
        <r>
          <rPr>
            <sz val="9"/>
            <color indexed="81"/>
            <rFont val="Tahoma"/>
            <family val="2"/>
          </rPr>
          <t>Assumption</t>
        </r>
      </text>
    </comment>
    <comment ref="AF81" authorId="0" shapeId="0" xr:uid="{3352B66E-701C-420A-959A-C617B0C4531C}">
      <text>
        <r>
          <rPr>
            <sz val="9"/>
            <color indexed="81"/>
            <rFont val="Tahoma"/>
            <family val="2"/>
          </rPr>
          <t>Assumption</t>
        </r>
      </text>
    </comment>
    <comment ref="AL81" authorId="0" shapeId="0" xr:uid="{08E6D267-75F2-4B1F-A986-96FFCAB536FC}">
      <text>
        <r>
          <rPr>
            <sz val="9"/>
            <color indexed="81"/>
            <rFont val="Tahoma"/>
            <family val="2"/>
          </rPr>
          <t>Assumption</t>
        </r>
      </text>
    </comment>
    <comment ref="AM81" authorId="0" shapeId="0" xr:uid="{7639136B-2DD7-449C-BF88-2B95AAE78701}">
      <text>
        <r>
          <rPr>
            <sz val="9"/>
            <color indexed="81"/>
            <rFont val="Tahoma"/>
            <family val="2"/>
          </rPr>
          <t>Assumption</t>
        </r>
      </text>
    </comment>
    <comment ref="AN81" authorId="0" shapeId="0" xr:uid="{6CCE2040-B1EA-463D-B0CA-DF45F3ED3C75}">
      <text>
        <r>
          <rPr>
            <sz val="9"/>
            <color indexed="81"/>
            <rFont val="Tahoma"/>
            <family val="2"/>
          </rPr>
          <t>Assumption</t>
        </r>
      </text>
    </comment>
    <comment ref="AO81" authorId="0" shapeId="0" xr:uid="{456BC669-9144-4FA0-B24C-A9BDDD900DCA}">
      <text>
        <r>
          <rPr>
            <sz val="9"/>
            <color indexed="81"/>
            <rFont val="Tahoma"/>
            <family val="2"/>
          </rPr>
          <t>Assumption</t>
        </r>
      </text>
    </comment>
    <comment ref="AP81" authorId="0" shapeId="0" xr:uid="{E7F4994F-D933-40AC-B1EF-9A392FB20C1D}">
      <text>
        <r>
          <rPr>
            <sz val="9"/>
            <color indexed="81"/>
            <rFont val="Tahoma"/>
            <family val="2"/>
          </rPr>
          <t>Assumption</t>
        </r>
      </text>
    </comment>
    <comment ref="AR81" authorId="0" shapeId="0" xr:uid="{9BE879F5-F7D1-468F-8043-629CADC401C6}">
      <text>
        <r>
          <rPr>
            <sz val="9"/>
            <color indexed="81"/>
            <rFont val="Tahoma"/>
            <family val="2"/>
          </rPr>
          <t>Assumption</t>
        </r>
      </text>
    </comment>
    <comment ref="AS81" authorId="0" shapeId="0" xr:uid="{A5EBCAA9-F181-425A-941B-40FBBBFFE044}">
      <text>
        <r>
          <rPr>
            <sz val="9"/>
            <color indexed="81"/>
            <rFont val="Tahoma"/>
            <family val="2"/>
          </rPr>
          <t>Assumption</t>
        </r>
      </text>
    </comment>
    <comment ref="AT81" authorId="0" shapeId="0" xr:uid="{9FBD2DF6-E95C-4E1A-A8E6-904A8E9BF2CC}">
      <text>
        <r>
          <rPr>
            <sz val="9"/>
            <color indexed="81"/>
            <rFont val="Tahoma"/>
            <family val="2"/>
          </rPr>
          <t>Assumption</t>
        </r>
      </text>
    </comment>
    <comment ref="AU81" authorId="0" shapeId="0" xr:uid="{C1D1A516-2C45-47BF-90D0-9FA56183971E}">
      <text>
        <r>
          <rPr>
            <sz val="9"/>
            <color indexed="81"/>
            <rFont val="Tahoma"/>
            <family val="2"/>
          </rPr>
          <t>Assumption</t>
        </r>
      </text>
    </comment>
    <comment ref="V82" authorId="0" shapeId="0" xr:uid="{8EF21B79-9018-4A52-8CAF-72B999AE8352}">
      <text>
        <r>
          <rPr>
            <sz val="9"/>
            <color indexed="81"/>
            <rFont val="Tahoma"/>
            <family val="2"/>
          </rPr>
          <t>Assumption</t>
        </r>
      </text>
    </comment>
    <comment ref="W82" authorId="0" shapeId="0" xr:uid="{E51A1740-B2B3-42C6-9679-A1AC36E92015}">
      <text>
        <r>
          <rPr>
            <sz val="9"/>
            <color indexed="81"/>
            <rFont val="Tahoma"/>
            <family val="2"/>
          </rPr>
          <t>Assumption</t>
        </r>
      </text>
    </comment>
    <comment ref="X82" authorId="0" shapeId="0" xr:uid="{7F912DC3-E578-4C58-A85A-1C39FEB9D62B}">
      <text>
        <r>
          <rPr>
            <sz val="9"/>
            <color indexed="81"/>
            <rFont val="Tahoma"/>
            <family val="2"/>
          </rPr>
          <t>Assumption</t>
        </r>
      </text>
    </comment>
    <comment ref="Y82" authorId="0" shapeId="0" xr:uid="{2C5FD354-D4AA-4020-9A71-BADB1337667B}">
      <text>
        <r>
          <rPr>
            <sz val="9"/>
            <color indexed="81"/>
            <rFont val="Tahoma"/>
            <family val="2"/>
          </rPr>
          <t>Assumption</t>
        </r>
      </text>
    </comment>
    <comment ref="Z82" authorId="0" shapeId="0" xr:uid="{E5C38DFF-80C4-4640-84C1-61850B023B23}">
      <text>
        <r>
          <rPr>
            <sz val="9"/>
            <color indexed="81"/>
            <rFont val="Tahoma"/>
            <family val="2"/>
          </rPr>
          <t>Assumption</t>
        </r>
      </text>
    </comment>
    <comment ref="AA82" authorId="0" shapeId="0" xr:uid="{C3C2D8F0-E701-4023-803B-A3729ED9E30B}">
      <text>
        <r>
          <rPr>
            <sz val="9"/>
            <color indexed="81"/>
            <rFont val="Tahoma"/>
            <family val="2"/>
          </rPr>
          <t>Assumption</t>
        </r>
      </text>
    </comment>
    <comment ref="AB82" authorId="0" shapeId="0" xr:uid="{1EB4FD2D-D991-4236-B087-3316830D941F}">
      <text>
        <r>
          <rPr>
            <sz val="9"/>
            <color indexed="81"/>
            <rFont val="Tahoma"/>
            <family val="2"/>
          </rPr>
          <t>Assumption</t>
        </r>
      </text>
    </comment>
    <comment ref="AC82" authorId="0" shapeId="0" xr:uid="{27D68A66-1780-4411-B5F7-8B8DCBB63B73}">
      <text>
        <r>
          <rPr>
            <sz val="9"/>
            <color indexed="81"/>
            <rFont val="Tahoma"/>
            <family val="2"/>
          </rPr>
          <t>Assumption</t>
        </r>
      </text>
    </comment>
    <comment ref="AD82" authorId="0" shapeId="0" xr:uid="{BCAE516C-106F-41DB-B8FA-5BB3FC736B28}">
      <text>
        <r>
          <rPr>
            <sz val="9"/>
            <color indexed="81"/>
            <rFont val="Tahoma"/>
            <family val="2"/>
          </rPr>
          <t>Assumption</t>
        </r>
      </text>
    </comment>
    <comment ref="AF82" authorId="0" shapeId="0" xr:uid="{CDB3C20D-95CA-4A23-B75D-A2DDE112EDC4}">
      <text>
        <r>
          <rPr>
            <sz val="9"/>
            <color indexed="81"/>
            <rFont val="Tahoma"/>
            <family val="2"/>
          </rPr>
          <t>Assumption</t>
        </r>
      </text>
    </comment>
    <comment ref="AL82" authorId="0" shapeId="0" xr:uid="{79CAA951-8172-41A0-B566-458DF9D33EE0}">
      <text>
        <r>
          <rPr>
            <sz val="9"/>
            <color indexed="81"/>
            <rFont val="Tahoma"/>
            <family val="2"/>
          </rPr>
          <t>Assumption</t>
        </r>
      </text>
    </comment>
    <comment ref="AM82" authorId="0" shapeId="0" xr:uid="{75E48D2C-ADBC-4025-BAAB-FA31B8E7FC0D}">
      <text>
        <r>
          <rPr>
            <sz val="9"/>
            <color indexed="81"/>
            <rFont val="Tahoma"/>
            <family val="2"/>
          </rPr>
          <t>Assumption</t>
        </r>
      </text>
    </comment>
    <comment ref="AN82" authorId="0" shapeId="0" xr:uid="{23125729-C5F3-49F3-8F6D-743F452FAB34}">
      <text>
        <r>
          <rPr>
            <sz val="9"/>
            <color indexed="81"/>
            <rFont val="Tahoma"/>
            <family val="2"/>
          </rPr>
          <t>Assumption</t>
        </r>
      </text>
    </comment>
    <comment ref="AO82" authorId="0" shapeId="0" xr:uid="{5FA93CE7-FBBE-48E5-989C-0EB8AD53374C}">
      <text>
        <r>
          <rPr>
            <sz val="9"/>
            <color indexed="81"/>
            <rFont val="Tahoma"/>
            <family val="2"/>
          </rPr>
          <t>Assumption</t>
        </r>
      </text>
    </comment>
    <comment ref="AP82" authorId="0" shapeId="0" xr:uid="{4CF22880-8E53-4E6E-BD10-2598B2DD1CE2}">
      <text>
        <r>
          <rPr>
            <sz val="9"/>
            <color indexed="81"/>
            <rFont val="Tahoma"/>
            <family val="2"/>
          </rPr>
          <t>Assumption</t>
        </r>
      </text>
    </comment>
    <comment ref="AR82" authorId="0" shapeId="0" xr:uid="{8C9FC984-3858-43C1-ADE7-F1118B02A41B}">
      <text>
        <r>
          <rPr>
            <sz val="9"/>
            <color indexed="81"/>
            <rFont val="Tahoma"/>
            <family val="2"/>
          </rPr>
          <t>Assumption</t>
        </r>
      </text>
    </comment>
    <comment ref="AS82" authorId="0" shapeId="0" xr:uid="{9E83B585-A19C-4793-9C0A-DCB556480C01}">
      <text>
        <r>
          <rPr>
            <sz val="9"/>
            <color indexed="81"/>
            <rFont val="Tahoma"/>
            <family val="2"/>
          </rPr>
          <t>Assumption</t>
        </r>
      </text>
    </comment>
    <comment ref="AT82" authorId="0" shapeId="0" xr:uid="{03F404DA-55C6-4AD0-82BD-474E3936B7A3}">
      <text>
        <r>
          <rPr>
            <sz val="9"/>
            <color indexed="81"/>
            <rFont val="Tahoma"/>
            <family val="2"/>
          </rPr>
          <t>Assumption</t>
        </r>
      </text>
    </comment>
    <comment ref="AU82" authorId="0" shapeId="0" xr:uid="{E8F6C17F-DAF0-4092-BF6B-51CD9AA57194}">
      <text>
        <r>
          <rPr>
            <sz val="9"/>
            <color indexed="81"/>
            <rFont val="Tahoma"/>
            <family val="2"/>
          </rPr>
          <t>Assumption</t>
        </r>
      </text>
    </comment>
    <comment ref="V83" authorId="0" shapeId="0" xr:uid="{D7112C66-68E6-4CB4-BD2A-A1037E1CB40C}">
      <text>
        <r>
          <rPr>
            <sz val="9"/>
            <color indexed="81"/>
            <rFont val="Tahoma"/>
            <family val="2"/>
          </rPr>
          <t>Assumption</t>
        </r>
      </text>
    </comment>
    <comment ref="W83" authorId="0" shapeId="0" xr:uid="{5A6E2ED5-5DCA-4BAC-9029-567602D0A456}">
      <text>
        <r>
          <rPr>
            <sz val="9"/>
            <color indexed="81"/>
            <rFont val="Tahoma"/>
            <family val="2"/>
          </rPr>
          <t>Assumption</t>
        </r>
      </text>
    </comment>
    <comment ref="X83" authorId="0" shapeId="0" xr:uid="{8BB50711-4748-4D75-B0EF-DA9A14A2DD23}">
      <text>
        <r>
          <rPr>
            <sz val="9"/>
            <color indexed="81"/>
            <rFont val="Tahoma"/>
            <family val="2"/>
          </rPr>
          <t>Assumption</t>
        </r>
      </text>
    </comment>
    <comment ref="Y83" authorId="0" shapeId="0" xr:uid="{FE787085-101F-4370-AE02-E469D5C8698C}">
      <text>
        <r>
          <rPr>
            <sz val="9"/>
            <color indexed="81"/>
            <rFont val="Tahoma"/>
            <family val="2"/>
          </rPr>
          <t>Assumption</t>
        </r>
      </text>
    </comment>
    <comment ref="Z83" authorId="0" shapeId="0" xr:uid="{0992F990-75C1-48BA-915B-2B4D28A7CFCF}">
      <text>
        <r>
          <rPr>
            <sz val="9"/>
            <color indexed="81"/>
            <rFont val="Tahoma"/>
            <family val="2"/>
          </rPr>
          <t>Assumption</t>
        </r>
      </text>
    </comment>
    <comment ref="AA83" authorId="0" shapeId="0" xr:uid="{A8560572-20C1-4A05-B388-476335F8E68A}">
      <text>
        <r>
          <rPr>
            <sz val="9"/>
            <color indexed="81"/>
            <rFont val="Tahoma"/>
            <family val="2"/>
          </rPr>
          <t>Assumption</t>
        </r>
      </text>
    </comment>
    <comment ref="AB83" authorId="0" shapeId="0" xr:uid="{92F0C274-825B-4BE0-87E1-22007D2A4CCF}">
      <text>
        <r>
          <rPr>
            <sz val="9"/>
            <color indexed="81"/>
            <rFont val="Tahoma"/>
            <family val="2"/>
          </rPr>
          <t>Assumption</t>
        </r>
      </text>
    </comment>
    <comment ref="AC83" authorId="0" shapeId="0" xr:uid="{6D79EA51-1345-4E07-B8BA-30C9ACB5726A}">
      <text>
        <r>
          <rPr>
            <sz val="9"/>
            <color indexed="81"/>
            <rFont val="Tahoma"/>
            <family val="2"/>
          </rPr>
          <t>Assumption</t>
        </r>
      </text>
    </comment>
    <comment ref="AD83" authorId="0" shapeId="0" xr:uid="{EE1D30C5-A2F3-4BA0-B7A9-CC9B31C2A0FD}">
      <text>
        <r>
          <rPr>
            <sz val="9"/>
            <color indexed="81"/>
            <rFont val="Tahoma"/>
            <family val="2"/>
          </rPr>
          <t>Assumption</t>
        </r>
      </text>
    </comment>
    <comment ref="AL83" authorId="0" shapeId="0" xr:uid="{698B7E9F-8018-4AA6-A65D-54C9162FC94A}">
      <text>
        <r>
          <rPr>
            <sz val="9"/>
            <color indexed="81"/>
            <rFont val="Tahoma"/>
            <family val="2"/>
          </rPr>
          <t>Assumption</t>
        </r>
      </text>
    </comment>
    <comment ref="AM83" authorId="0" shapeId="0" xr:uid="{66579CB8-6BB2-4EAF-A773-DE1C697BADEC}">
      <text>
        <r>
          <rPr>
            <sz val="9"/>
            <color indexed="81"/>
            <rFont val="Tahoma"/>
            <family val="2"/>
          </rPr>
          <t>Assumption</t>
        </r>
      </text>
    </comment>
    <comment ref="AN83" authorId="0" shapeId="0" xr:uid="{17D9C029-67C0-47BE-A7A5-718AB230EF91}">
      <text>
        <r>
          <rPr>
            <sz val="9"/>
            <color indexed="81"/>
            <rFont val="Tahoma"/>
            <family val="2"/>
          </rPr>
          <t>Assumption</t>
        </r>
      </text>
    </comment>
    <comment ref="AO83" authorId="0" shapeId="0" xr:uid="{404716E2-7FC4-40E5-A177-FCBA774FB5A7}">
      <text>
        <r>
          <rPr>
            <sz val="9"/>
            <color indexed="81"/>
            <rFont val="Tahoma"/>
            <family val="2"/>
          </rPr>
          <t>Assumption</t>
        </r>
      </text>
    </comment>
    <comment ref="AP83" authorId="0" shapeId="0" xr:uid="{1E8DE897-5CF0-4DD5-B9C5-2BAA2CDC02AF}">
      <text>
        <r>
          <rPr>
            <sz val="9"/>
            <color indexed="81"/>
            <rFont val="Tahoma"/>
            <family val="2"/>
          </rPr>
          <t>Assumption</t>
        </r>
      </text>
    </comment>
    <comment ref="AR83" authorId="0" shapeId="0" xr:uid="{C807D26A-D40F-430F-B1B2-511CC5DD8721}">
      <text>
        <r>
          <rPr>
            <sz val="9"/>
            <color indexed="81"/>
            <rFont val="Tahoma"/>
            <family val="2"/>
          </rPr>
          <t>Assumption</t>
        </r>
      </text>
    </comment>
    <comment ref="AS83" authorId="0" shapeId="0" xr:uid="{018ACACF-12B5-4DC0-BA85-0DF00C22201D}">
      <text>
        <r>
          <rPr>
            <sz val="9"/>
            <color indexed="81"/>
            <rFont val="Tahoma"/>
            <family val="2"/>
          </rPr>
          <t>Assumption</t>
        </r>
      </text>
    </comment>
    <comment ref="AT83" authorId="0" shapeId="0" xr:uid="{E0183EC9-54B9-4FE7-B415-C7B0AD4B296A}">
      <text>
        <r>
          <rPr>
            <sz val="9"/>
            <color indexed="81"/>
            <rFont val="Tahoma"/>
            <family val="2"/>
          </rPr>
          <t>Assumption</t>
        </r>
      </text>
    </comment>
    <comment ref="AU83" authorId="0" shapeId="0" xr:uid="{59BD0462-7161-4560-91BC-D80AA1EEDCE4}">
      <text>
        <r>
          <rPr>
            <sz val="9"/>
            <color indexed="81"/>
            <rFont val="Tahoma"/>
            <family val="2"/>
          </rPr>
          <t>Assumption</t>
        </r>
      </text>
    </comment>
    <comment ref="AL84" authorId="0" shapeId="0" xr:uid="{4BE93E08-FA21-4D82-9B11-585C00D879CC}">
      <text>
        <r>
          <rPr>
            <sz val="9"/>
            <color indexed="81"/>
            <rFont val="Tahoma"/>
            <family val="2"/>
          </rPr>
          <t>Assumption</t>
        </r>
      </text>
    </comment>
    <comment ref="AM84" authorId="0" shapeId="0" xr:uid="{EDFCA672-BE65-4D01-9717-629D40F677F5}">
      <text>
        <r>
          <rPr>
            <sz val="9"/>
            <color indexed="81"/>
            <rFont val="Tahoma"/>
            <family val="2"/>
          </rPr>
          <t>Assumption</t>
        </r>
      </text>
    </comment>
    <comment ref="AN84" authorId="0" shapeId="0" xr:uid="{8BC384FA-6C55-4FAB-9834-21942CE6B309}">
      <text>
        <r>
          <rPr>
            <sz val="9"/>
            <color indexed="81"/>
            <rFont val="Tahoma"/>
            <family val="2"/>
          </rPr>
          <t>Assumption</t>
        </r>
      </text>
    </comment>
    <comment ref="AO84" authorId="0" shapeId="0" xr:uid="{C833D7D2-ED65-4EAC-B839-9776C4744A40}">
      <text>
        <r>
          <rPr>
            <sz val="9"/>
            <color indexed="81"/>
            <rFont val="Tahoma"/>
            <family val="2"/>
          </rPr>
          <t>Assumption</t>
        </r>
      </text>
    </comment>
    <comment ref="AP84" authorId="0" shapeId="0" xr:uid="{D7CD7D43-A0CC-41D1-9020-04601B97DF85}">
      <text>
        <r>
          <rPr>
            <sz val="9"/>
            <color indexed="81"/>
            <rFont val="Tahoma"/>
            <family val="2"/>
          </rPr>
          <t>Assumption</t>
        </r>
      </text>
    </comment>
    <comment ref="AR84" authorId="0" shapeId="0" xr:uid="{F85680AE-C4B2-46E0-AC5E-860020254BD8}">
      <text>
        <r>
          <rPr>
            <sz val="9"/>
            <color indexed="81"/>
            <rFont val="Tahoma"/>
            <family val="2"/>
          </rPr>
          <t>Assumption</t>
        </r>
      </text>
    </comment>
    <comment ref="AS84" authorId="0" shapeId="0" xr:uid="{540D0EBA-52B8-4B77-A2C1-E6EDE1E8B861}">
      <text>
        <r>
          <rPr>
            <sz val="9"/>
            <color indexed="81"/>
            <rFont val="Tahoma"/>
            <family val="2"/>
          </rPr>
          <t>Assumption</t>
        </r>
      </text>
    </comment>
    <comment ref="AT84" authorId="0" shapeId="0" xr:uid="{F57FB9ED-3D6E-4478-BEB0-CBA29BB70D44}">
      <text>
        <r>
          <rPr>
            <sz val="9"/>
            <color indexed="81"/>
            <rFont val="Tahoma"/>
            <family val="2"/>
          </rPr>
          <t>Assumption</t>
        </r>
      </text>
    </comment>
    <comment ref="AU84" authorId="0" shapeId="0" xr:uid="{BD386B75-9D90-47E5-953A-173D3F82E5AE}">
      <text>
        <r>
          <rPr>
            <sz val="9"/>
            <color indexed="81"/>
            <rFont val="Tahoma"/>
            <family val="2"/>
          </rPr>
          <t>Assumption</t>
        </r>
      </text>
    </comment>
    <comment ref="Y85" authorId="0" shapeId="0" xr:uid="{576D3F05-E2B9-4848-B47C-89810FFFD289}">
      <text>
        <r>
          <rPr>
            <sz val="9"/>
            <color indexed="81"/>
            <rFont val="Tahoma"/>
            <family val="2"/>
          </rPr>
          <t>Assumption</t>
        </r>
      </text>
    </comment>
    <comment ref="Z85" authorId="0" shapeId="0" xr:uid="{32BCB9BC-5100-437B-9916-D6DB2A1D2955}">
      <text>
        <r>
          <rPr>
            <sz val="9"/>
            <color indexed="81"/>
            <rFont val="Tahoma"/>
            <family val="2"/>
          </rPr>
          <t>Assumption</t>
        </r>
      </text>
    </comment>
    <comment ref="AD85" authorId="0" shapeId="0" xr:uid="{048AD8E9-257F-4CE5-AA7E-D3820DD90A73}">
      <text>
        <r>
          <rPr>
            <sz val="9"/>
            <color indexed="81"/>
            <rFont val="Tahoma"/>
            <family val="2"/>
          </rPr>
          <t>Assumption</t>
        </r>
      </text>
    </comment>
    <comment ref="AL85" authorId="0" shapeId="0" xr:uid="{32ECFDFA-30CC-4ED9-99DF-E57EF46E331A}">
      <text>
        <r>
          <rPr>
            <sz val="9"/>
            <color indexed="81"/>
            <rFont val="Tahoma"/>
            <family val="2"/>
          </rPr>
          <t>Assumption</t>
        </r>
      </text>
    </comment>
    <comment ref="AM85" authorId="0" shapeId="0" xr:uid="{95EE4507-6063-4C86-97D1-988C01C4833F}">
      <text>
        <r>
          <rPr>
            <sz val="9"/>
            <color indexed="81"/>
            <rFont val="Tahoma"/>
            <family val="2"/>
          </rPr>
          <t>Assumption</t>
        </r>
      </text>
    </comment>
    <comment ref="AN85" authorId="0" shapeId="0" xr:uid="{ADD32409-5964-41ED-BBD2-2A9CA4186B20}">
      <text>
        <r>
          <rPr>
            <sz val="9"/>
            <color indexed="81"/>
            <rFont val="Tahoma"/>
            <family val="2"/>
          </rPr>
          <t>Assumption</t>
        </r>
      </text>
    </comment>
    <comment ref="AO85" authorId="0" shapeId="0" xr:uid="{5AFA25EC-ECCA-4D6C-9395-017DCFA52F41}">
      <text>
        <r>
          <rPr>
            <sz val="9"/>
            <color indexed="81"/>
            <rFont val="Tahoma"/>
            <family val="2"/>
          </rPr>
          <t>Assumption</t>
        </r>
      </text>
    </comment>
    <comment ref="AP85" authorId="0" shapeId="0" xr:uid="{20CDB10C-CFAD-43D6-B4A3-A93105996D9E}">
      <text>
        <r>
          <rPr>
            <sz val="9"/>
            <color indexed="81"/>
            <rFont val="Tahoma"/>
            <family val="2"/>
          </rPr>
          <t>Assumption</t>
        </r>
      </text>
    </comment>
    <comment ref="AR85" authorId="0" shapeId="0" xr:uid="{95958BEA-B2B0-445E-8384-D2A39114BB8B}">
      <text>
        <r>
          <rPr>
            <sz val="9"/>
            <color indexed="81"/>
            <rFont val="Tahoma"/>
            <family val="2"/>
          </rPr>
          <t>Assumption</t>
        </r>
      </text>
    </comment>
    <comment ref="AS85" authorId="0" shapeId="0" xr:uid="{8252484C-A2BF-4279-9689-9CA9DBC23BEA}">
      <text>
        <r>
          <rPr>
            <sz val="9"/>
            <color indexed="81"/>
            <rFont val="Tahoma"/>
            <family val="2"/>
          </rPr>
          <t>Assumption</t>
        </r>
      </text>
    </comment>
    <comment ref="AT85" authorId="0" shapeId="0" xr:uid="{5BB054D6-FACE-4BEC-A7B4-5736616A66E4}">
      <text>
        <r>
          <rPr>
            <sz val="9"/>
            <color indexed="81"/>
            <rFont val="Tahoma"/>
            <family val="2"/>
          </rPr>
          <t>Assumption</t>
        </r>
      </text>
    </comment>
    <comment ref="AU85" authorId="0" shapeId="0" xr:uid="{AAF48138-1B08-47FF-9031-8C388BE924C0}">
      <text>
        <r>
          <rPr>
            <sz val="9"/>
            <color indexed="81"/>
            <rFont val="Tahoma"/>
            <family val="2"/>
          </rPr>
          <t>Assumption</t>
        </r>
      </text>
    </comment>
    <comment ref="Y86" authorId="0" shapeId="0" xr:uid="{21434E5B-8825-4D99-B5A0-9535EC049310}">
      <text>
        <r>
          <rPr>
            <sz val="9"/>
            <color indexed="81"/>
            <rFont val="Tahoma"/>
            <family val="2"/>
          </rPr>
          <t>Assumption</t>
        </r>
      </text>
    </comment>
    <comment ref="Z86" authorId="0" shapeId="0" xr:uid="{755E0A77-4F4E-4933-A386-39E64968F862}">
      <text>
        <r>
          <rPr>
            <sz val="9"/>
            <color indexed="81"/>
            <rFont val="Tahoma"/>
            <family val="2"/>
          </rPr>
          <t>Assumption</t>
        </r>
      </text>
    </comment>
    <comment ref="AD86" authorId="0" shapeId="0" xr:uid="{4177CF8C-A439-4E23-AE1F-7611EAA99283}">
      <text>
        <r>
          <rPr>
            <sz val="9"/>
            <color indexed="81"/>
            <rFont val="Tahoma"/>
            <family val="2"/>
          </rPr>
          <t>Assumption</t>
        </r>
      </text>
    </comment>
    <comment ref="AL86" authorId="0" shapeId="0" xr:uid="{FB1000F5-96B7-4899-87E7-518BA38F3655}">
      <text>
        <r>
          <rPr>
            <sz val="9"/>
            <color indexed="81"/>
            <rFont val="Tahoma"/>
            <family val="2"/>
          </rPr>
          <t>Assumption</t>
        </r>
      </text>
    </comment>
    <comment ref="AM86" authorId="0" shapeId="0" xr:uid="{9CABE0B2-12E1-446C-9E70-55548377F3E2}">
      <text>
        <r>
          <rPr>
            <sz val="9"/>
            <color indexed="81"/>
            <rFont val="Tahoma"/>
            <family val="2"/>
          </rPr>
          <t>Assumption</t>
        </r>
      </text>
    </comment>
    <comment ref="AN86" authorId="0" shapeId="0" xr:uid="{C8196D57-5B86-4C13-A2D7-BA41735BEC2A}">
      <text>
        <r>
          <rPr>
            <sz val="9"/>
            <color indexed="81"/>
            <rFont val="Tahoma"/>
            <family val="2"/>
          </rPr>
          <t>Assumption</t>
        </r>
      </text>
    </comment>
    <comment ref="AO86" authorId="0" shapeId="0" xr:uid="{0B02F414-6887-4E75-8169-05906777DB59}">
      <text>
        <r>
          <rPr>
            <sz val="9"/>
            <color indexed="81"/>
            <rFont val="Tahoma"/>
            <family val="2"/>
          </rPr>
          <t>Assumption</t>
        </r>
      </text>
    </comment>
    <comment ref="AP86" authorId="0" shapeId="0" xr:uid="{499EBC5A-6F88-45B1-9DE8-9C27DE84DF9B}">
      <text>
        <r>
          <rPr>
            <sz val="9"/>
            <color indexed="81"/>
            <rFont val="Tahoma"/>
            <family val="2"/>
          </rPr>
          <t>Assumption</t>
        </r>
      </text>
    </comment>
    <comment ref="AR86" authorId="0" shapeId="0" xr:uid="{64A47189-D046-4B1B-A9BB-01A46D12AABA}">
      <text>
        <r>
          <rPr>
            <sz val="9"/>
            <color indexed="81"/>
            <rFont val="Tahoma"/>
            <family val="2"/>
          </rPr>
          <t>Assumption</t>
        </r>
      </text>
    </comment>
    <comment ref="AS86" authorId="0" shapeId="0" xr:uid="{4C295740-3559-4880-BCCD-140DA5EDC454}">
      <text>
        <r>
          <rPr>
            <sz val="9"/>
            <color indexed="81"/>
            <rFont val="Tahoma"/>
            <family val="2"/>
          </rPr>
          <t>Assumption</t>
        </r>
      </text>
    </comment>
    <comment ref="AT86" authorId="0" shapeId="0" xr:uid="{6F00BD41-E061-4616-AECF-3C5F83064FE6}">
      <text>
        <r>
          <rPr>
            <sz val="9"/>
            <color indexed="81"/>
            <rFont val="Tahoma"/>
            <family val="2"/>
          </rPr>
          <t>Assumption</t>
        </r>
      </text>
    </comment>
    <comment ref="AU86" authorId="0" shapeId="0" xr:uid="{4ADC69B8-BBF0-4450-A547-62F00CE9C61B}">
      <text>
        <r>
          <rPr>
            <sz val="9"/>
            <color indexed="81"/>
            <rFont val="Tahoma"/>
            <family val="2"/>
          </rPr>
          <t>Assumption</t>
        </r>
      </text>
    </comment>
    <comment ref="Y87" authorId="0" shapeId="0" xr:uid="{792A758F-6258-4C5D-B11F-DAE56B82A4D5}">
      <text>
        <r>
          <rPr>
            <sz val="9"/>
            <color indexed="81"/>
            <rFont val="Tahoma"/>
            <family val="2"/>
          </rPr>
          <t>Assumption</t>
        </r>
      </text>
    </comment>
    <comment ref="Z87" authorId="0" shapeId="0" xr:uid="{12D9AD3A-4F8B-4378-8DA0-F672C9F8FD64}">
      <text>
        <r>
          <rPr>
            <sz val="9"/>
            <color indexed="81"/>
            <rFont val="Tahoma"/>
            <family val="2"/>
          </rPr>
          <t>Assumption</t>
        </r>
      </text>
    </comment>
    <comment ref="AD87" authorId="0" shapeId="0" xr:uid="{55DE74B1-1449-42E8-872B-34DC4A646037}">
      <text>
        <r>
          <rPr>
            <sz val="9"/>
            <color indexed="81"/>
            <rFont val="Tahoma"/>
            <family val="2"/>
          </rPr>
          <t>Assumption</t>
        </r>
      </text>
    </comment>
    <comment ref="AL87" authorId="0" shapeId="0" xr:uid="{5846CD66-E18E-4257-A6CB-3AF91B499CFF}">
      <text>
        <r>
          <rPr>
            <sz val="9"/>
            <color indexed="81"/>
            <rFont val="Tahoma"/>
            <family val="2"/>
          </rPr>
          <t>Assumption</t>
        </r>
      </text>
    </comment>
    <comment ref="AM87" authorId="0" shapeId="0" xr:uid="{A9EA7F00-B4D5-4391-B19C-057EF292CCEC}">
      <text>
        <r>
          <rPr>
            <sz val="9"/>
            <color indexed="81"/>
            <rFont val="Tahoma"/>
            <family val="2"/>
          </rPr>
          <t>Assumption</t>
        </r>
      </text>
    </comment>
    <comment ref="AN87" authorId="0" shapeId="0" xr:uid="{5CE4157A-19AB-4943-8193-9B9454B7789A}">
      <text>
        <r>
          <rPr>
            <sz val="9"/>
            <color indexed="81"/>
            <rFont val="Tahoma"/>
            <family val="2"/>
          </rPr>
          <t>Assumption</t>
        </r>
      </text>
    </comment>
    <comment ref="AO87" authorId="0" shapeId="0" xr:uid="{3FCE3089-58B4-405C-83E2-05250388E57B}">
      <text>
        <r>
          <rPr>
            <sz val="9"/>
            <color indexed="81"/>
            <rFont val="Tahoma"/>
            <family val="2"/>
          </rPr>
          <t>Assumption</t>
        </r>
      </text>
    </comment>
    <comment ref="AP87" authorId="0" shapeId="0" xr:uid="{576E69E5-3C0B-42D5-B5F7-69BFF4FF0574}">
      <text>
        <r>
          <rPr>
            <sz val="9"/>
            <color indexed="81"/>
            <rFont val="Tahoma"/>
            <family val="2"/>
          </rPr>
          <t>Assumption</t>
        </r>
      </text>
    </comment>
    <comment ref="AR87" authorId="0" shapeId="0" xr:uid="{EA0BBBCD-023D-43A7-85BA-063F04012141}">
      <text>
        <r>
          <rPr>
            <sz val="9"/>
            <color indexed="81"/>
            <rFont val="Tahoma"/>
            <family val="2"/>
          </rPr>
          <t>Assumption</t>
        </r>
      </text>
    </comment>
    <comment ref="AS87" authorId="0" shapeId="0" xr:uid="{69D329F4-8411-44DF-A7D0-12C7947D1D33}">
      <text>
        <r>
          <rPr>
            <sz val="9"/>
            <color indexed="81"/>
            <rFont val="Tahoma"/>
            <family val="2"/>
          </rPr>
          <t>Assumption</t>
        </r>
      </text>
    </comment>
    <comment ref="AT87" authorId="0" shapeId="0" xr:uid="{953368FC-CB1B-43A6-8245-EEBEF54ED72A}">
      <text>
        <r>
          <rPr>
            <sz val="9"/>
            <color indexed="81"/>
            <rFont val="Tahoma"/>
            <family val="2"/>
          </rPr>
          <t>Assumption</t>
        </r>
      </text>
    </comment>
    <comment ref="AU87" authorId="0" shapeId="0" xr:uid="{851FE9DC-4266-4F77-98DC-AAAD260C2DCB}">
      <text>
        <r>
          <rPr>
            <sz val="9"/>
            <color indexed="81"/>
            <rFont val="Tahoma"/>
            <family val="2"/>
          </rPr>
          <t>Assumption</t>
        </r>
      </text>
    </comment>
    <comment ref="AL88" authorId="0" shapeId="0" xr:uid="{1DB5A12B-322E-45A6-8F54-D4669674A4ED}">
      <text>
        <r>
          <rPr>
            <sz val="9"/>
            <color indexed="81"/>
            <rFont val="Tahoma"/>
            <family val="2"/>
          </rPr>
          <t>Assumption</t>
        </r>
      </text>
    </comment>
    <comment ref="AM88" authorId="0" shapeId="0" xr:uid="{A8B5CEF8-800F-466B-8E0D-FCD2B6FCD26C}">
      <text>
        <r>
          <rPr>
            <sz val="9"/>
            <color indexed="81"/>
            <rFont val="Tahoma"/>
            <family val="2"/>
          </rPr>
          <t>Assumption</t>
        </r>
      </text>
    </comment>
    <comment ref="AN88" authorId="0" shapeId="0" xr:uid="{B7919750-1C51-4C3A-BF84-40D4EDBA1A80}">
      <text>
        <r>
          <rPr>
            <sz val="9"/>
            <color indexed="81"/>
            <rFont val="Tahoma"/>
            <family val="2"/>
          </rPr>
          <t>Assumption</t>
        </r>
      </text>
    </comment>
    <comment ref="AO88" authorId="0" shapeId="0" xr:uid="{CF6F3BAB-04F8-4A6C-8101-0CA159C46FFD}">
      <text>
        <r>
          <rPr>
            <sz val="9"/>
            <color indexed="81"/>
            <rFont val="Tahoma"/>
            <family val="2"/>
          </rPr>
          <t>Assumption</t>
        </r>
      </text>
    </comment>
    <comment ref="AP88" authorId="0" shapeId="0" xr:uid="{5DDC7536-D839-4601-A866-11CE755DA05C}">
      <text>
        <r>
          <rPr>
            <sz val="9"/>
            <color indexed="81"/>
            <rFont val="Tahoma"/>
            <family val="2"/>
          </rPr>
          <t>Assumption</t>
        </r>
      </text>
    </comment>
    <comment ref="AR88" authorId="0" shapeId="0" xr:uid="{E8E0690F-9781-4D0A-A496-A1D0AA19FAF1}">
      <text>
        <r>
          <rPr>
            <sz val="9"/>
            <color indexed="81"/>
            <rFont val="Tahoma"/>
            <family val="2"/>
          </rPr>
          <t>Assumption</t>
        </r>
      </text>
    </comment>
    <comment ref="AS88" authorId="0" shapeId="0" xr:uid="{E7D3E449-194D-4F93-9B79-1D67376B1243}">
      <text>
        <r>
          <rPr>
            <sz val="9"/>
            <color indexed="81"/>
            <rFont val="Tahoma"/>
            <family val="2"/>
          </rPr>
          <t>Assumption</t>
        </r>
      </text>
    </comment>
    <comment ref="AT88" authorId="0" shapeId="0" xr:uid="{B2C1C867-2E8E-4732-B604-2F86B7BFB7E9}">
      <text>
        <r>
          <rPr>
            <sz val="9"/>
            <color indexed="81"/>
            <rFont val="Tahoma"/>
            <family val="2"/>
          </rPr>
          <t>Assumption</t>
        </r>
      </text>
    </comment>
    <comment ref="AU88" authorId="0" shapeId="0" xr:uid="{C2390C84-14F5-4F94-9EC8-6EFD0DA16CD8}">
      <text>
        <r>
          <rPr>
            <sz val="9"/>
            <color indexed="81"/>
            <rFont val="Tahoma"/>
            <family val="2"/>
          </rPr>
          <t>Assumption</t>
        </r>
      </text>
    </comment>
    <comment ref="AL89" authorId="0" shapeId="0" xr:uid="{450390E8-95D7-4D16-9750-2A89587E27ED}">
      <text>
        <r>
          <rPr>
            <sz val="9"/>
            <color indexed="81"/>
            <rFont val="Tahoma"/>
            <family val="2"/>
          </rPr>
          <t>Assumption</t>
        </r>
      </text>
    </comment>
    <comment ref="AM89" authorId="0" shapeId="0" xr:uid="{1C7776A9-7456-4F92-A9A1-CE5A82111AB8}">
      <text>
        <r>
          <rPr>
            <sz val="9"/>
            <color indexed="81"/>
            <rFont val="Tahoma"/>
            <family val="2"/>
          </rPr>
          <t>Assumption</t>
        </r>
      </text>
    </comment>
    <comment ref="AN89" authorId="0" shapeId="0" xr:uid="{26594E56-8EEC-427C-8ABD-E64ADFF588A9}">
      <text>
        <r>
          <rPr>
            <sz val="9"/>
            <color indexed="81"/>
            <rFont val="Tahoma"/>
            <family val="2"/>
          </rPr>
          <t>Assumption</t>
        </r>
      </text>
    </comment>
    <comment ref="AO89" authorId="0" shapeId="0" xr:uid="{7815E15C-3DF1-48E0-9D57-6164C2D079DD}">
      <text>
        <r>
          <rPr>
            <sz val="9"/>
            <color indexed="81"/>
            <rFont val="Tahoma"/>
            <family val="2"/>
          </rPr>
          <t>Assumption</t>
        </r>
      </text>
    </comment>
    <comment ref="AP89" authorId="0" shapeId="0" xr:uid="{C93286A5-468D-4BE8-A0A9-7070B58740DB}">
      <text>
        <r>
          <rPr>
            <sz val="9"/>
            <color indexed="81"/>
            <rFont val="Tahoma"/>
            <family val="2"/>
          </rPr>
          <t>Assumption</t>
        </r>
      </text>
    </comment>
    <comment ref="AR89" authorId="0" shapeId="0" xr:uid="{384FC2AD-BD6B-4A51-816F-CC979244334D}">
      <text>
        <r>
          <rPr>
            <sz val="9"/>
            <color indexed="81"/>
            <rFont val="Tahoma"/>
            <family val="2"/>
          </rPr>
          <t>Assumption</t>
        </r>
      </text>
    </comment>
    <comment ref="AS89" authorId="0" shapeId="0" xr:uid="{555F1116-E899-4154-ABB3-A024F4D6ECCB}">
      <text>
        <r>
          <rPr>
            <sz val="9"/>
            <color indexed="81"/>
            <rFont val="Tahoma"/>
            <family val="2"/>
          </rPr>
          <t>Assumption</t>
        </r>
      </text>
    </comment>
    <comment ref="AT89" authorId="0" shapeId="0" xr:uid="{CE9F0C34-F0BB-42FB-85EE-81C025EC0B38}">
      <text>
        <r>
          <rPr>
            <sz val="9"/>
            <color indexed="81"/>
            <rFont val="Tahoma"/>
            <family val="2"/>
          </rPr>
          <t>Assumption</t>
        </r>
      </text>
    </comment>
    <comment ref="AU89" authorId="0" shapeId="0" xr:uid="{2C3AFDC4-96DC-4D02-A49E-1332282062BA}">
      <text>
        <r>
          <rPr>
            <sz val="9"/>
            <color indexed="81"/>
            <rFont val="Tahoma"/>
            <family val="2"/>
          </rPr>
          <t>Assumption</t>
        </r>
      </text>
    </comment>
    <comment ref="V90" authorId="0" shapeId="0" xr:uid="{564D98BD-0788-45C4-B6E6-C843525F1BA9}">
      <text>
        <r>
          <rPr>
            <sz val="9"/>
            <color indexed="81"/>
            <rFont val="Tahoma"/>
            <family val="2"/>
          </rPr>
          <t>Assumption</t>
        </r>
      </text>
    </comment>
    <comment ref="AL90" authorId="0" shapeId="0" xr:uid="{B1971745-AC23-4E06-ABEF-D871B40DDEB0}">
      <text>
        <r>
          <rPr>
            <sz val="9"/>
            <color indexed="81"/>
            <rFont val="Tahoma"/>
            <family val="2"/>
          </rPr>
          <t>Assumption</t>
        </r>
      </text>
    </comment>
    <comment ref="AM90" authorId="0" shapeId="0" xr:uid="{5408C766-8A09-4845-9B2F-F6A1F6B2979D}">
      <text>
        <r>
          <rPr>
            <sz val="9"/>
            <color indexed="81"/>
            <rFont val="Tahoma"/>
            <family val="2"/>
          </rPr>
          <t>Assumption</t>
        </r>
      </text>
    </comment>
    <comment ref="AN90" authorId="0" shapeId="0" xr:uid="{580C77F1-6BD9-40F8-88AA-2321F50A16FD}">
      <text>
        <r>
          <rPr>
            <sz val="9"/>
            <color indexed="81"/>
            <rFont val="Tahoma"/>
            <family val="2"/>
          </rPr>
          <t>Assumption</t>
        </r>
      </text>
    </comment>
    <comment ref="AO90" authorId="0" shapeId="0" xr:uid="{5E4D2038-D06B-467C-972D-F463AD622A7F}">
      <text>
        <r>
          <rPr>
            <sz val="9"/>
            <color indexed="81"/>
            <rFont val="Tahoma"/>
            <family val="2"/>
          </rPr>
          <t>Assumption</t>
        </r>
      </text>
    </comment>
    <comment ref="AP90" authorId="0" shapeId="0" xr:uid="{356B92E0-6FEF-47D1-9509-9C3FC06969CB}">
      <text>
        <r>
          <rPr>
            <sz val="9"/>
            <color indexed="81"/>
            <rFont val="Tahoma"/>
            <family val="2"/>
          </rPr>
          <t>Assumption</t>
        </r>
      </text>
    </comment>
    <comment ref="AR90" authorId="0" shapeId="0" xr:uid="{67A68CA8-D8BD-41C2-AD99-991FEB65DDBD}">
      <text>
        <r>
          <rPr>
            <sz val="9"/>
            <color indexed="81"/>
            <rFont val="Tahoma"/>
            <family val="2"/>
          </rPr>
          <t>Assumption</t>
        </r>
      </text>
    </comment>
    <comment ref="AS90" authorId="0" shapeId="0" xr:uid="{C353FDFC-9D34-4B1B-8383-86BFA856D4C1}">
      <text>
        <r>
          <rPr>
            <sz val="9"/>
            <color indexed="81"/>
            <rFont val="Tahoma"/>
            <family val="2"/>
          </rPr>
          <t>Assumption</t>
        </r>
      </text>
    </comment>
    <comment ref="AT90" authorId="0" shapeId="0" xr:uid="{67321091-182D-4730-BC21-15AA7EDAA99F}">
      <text>
        <r>
          <rPr>
            <sz val="9"/>
            <color indexed="81"/>
            <rFont val="Tahoma"/>
            <family val="2"/>
          </rPr>
          <t>Assumption</t>
        </r>
      </text>
    </comment>
    <comment ref="AU90" authorId="0" shapeId="0" xr:uid="{5BFA6133-3CEB-4CD0-A99B-432A07058B47}">
      <text>
        <r>
          <rPr>
            <sz val="9"/>
            <color indexed="81"/>
            <rFont val="Tahoma"/>
            <family val="2"/>
          </rPr>
          <t>Assumption</t>
        </r>
      </text>
    </comment>
    <comment ref="V91" authorId="0" shapeId="0" xr:uid="{0C5BA571-AD62-4779-B163-0EE1E0294153}">
      <text>
        <r>
          <rPr>
            <sz val="9"/>
            <color indexed="81"/>
            <rFont val="Tahoma"/>
            <family val="2"/>
          </rPr>
          <t>Assumption</t>
        </r>
      </text>
    </comment>
    <comment ref="W91" authorId="0" shapeId="0" xr:uid="{CC68CAEE-7368-41FA-A819-7006FBE069D7}">
      <text>
        <r>
          <rPr>
            <sz val="9"/>
            <color indexed="81"/>
            <rFont val="Tahoma"/>
            <family val="2"/>
          </rPr>
          <t>Assumption</t>
        </r>
      </text>
    </comment>
    <comment ref="X91" authorId="0" shapeId="0" xr:uid="{2C859D0B-7372-41E6-8E66-84B37C6F4FCC}">
      <text>
        <r>
          <rPr>
            <sz val="9"/>
            <color indexed="81"/>
            <rFont val="Tahoma"/>
            <family val="2"/>
          </rPr>
          <t>Assumption</t>
        </r>
      </text>
    </comment>
    <comment ref="Y91" authorId="0" shapeId="0" xr:uid="{42C2D5FB-41DB-413A-8B94-926A5D9FBD34}">
      <text>
        <r>
          <rPr>
            <sz val="9"/>
            <color indexed="81"/>
            <rFont val="Tahoma"/>
            <family val="2"/>
          </rPr>
          <t>Assumption</t>
        </r>
      </text>
    </comment>
    <comment ref="Z91" authorId="0" shapeId="0" xr:uid="{005B7195-1F6B-4A7A-B5A7-6FD7E828FD9F}">
      <text>
        <r>
          <rPr>
            <sz val="9"/>
            <color indexed="81"/>
            <rFont val="Tahoma"/>
            <family val="2"/>
          </rPr>
          <t>Assumption</t>
        </r>
      </text>
    </comment>
    <comment ref="AA91" authorId="0" shapeId="0" xr:uid="{23B5E2BB-6D65-4D6E-A702-62D31E908F42}">
      <text>
        <r>
          <rPr>
            <sz val="9"/>
            <color indexed="81"/>
            <rFont val="Tahoma"/>
            <family val="2"/>
          </rPr>
          <t>Assumption</t>
        </r>
      </text>
    </comment>
    <comment ref="AB91" authorId="0" shapeId="0" xr:uid="{0D494000-27C7-4600-BF32-194165BE5BF9}">
      <text>
        <r>
          <rPr>
            <sz val="9"/>
            <color indexed="81"/>
            <rFont val="Tahoma"/>
            <family val="2"/>
          </rPr>
          <t>Assumption</t>
        </r>
      </text>
    </comment>
    <comment ref="AL91" authorId="0" shapeId="0" xr:uid="{CC561B5D-7A5B-4EBC-BDBF-32B6DD8A5EAB}">
      <text>
        <r>
          <rPr>
            <sz val="9"/>
            <color indexed="81"/>
            <rFont val="Tahoma"/>
            <family val="2"/>
          </rPr>
          <t>Assumption</t>
        </r>
      </text>
    </comment>
    <comment ref="AM91" authorId="0" shapeId="0" xr:uid="{8518F0E1-50C1-4F72-B3E1-06F77299BFA9}">
      <text>
        <r>
          <rPr>
            <sz val="9"/>
            <color indexed="81"/>
            <rFont val="Tahoma"/>
            <family val="2"/>
          </rPr>
          <t>Assumption</t>
        </r>
      </text>
    </comment>
    <comment ref="AN91" authorId="0" shapeId="0" xr:uid="{C1C3A807-55C9-4741-ABF6-F44D33989436}">
      <text>
        <r>
          <rPr>
            <sz val="9"/>
            <color indexed="81"/>
            <rFont val="Tahoma"/>
            <family val="2"/>
          </rPr>
          <t>Assumption</t>
        </r>
      </text>
    </comment>
    <comment ref="AO91" authorId="0" shapeId="0" xr:uid="{42CA1CB4-757A-4BAB-801E-28CC2D0AD201}">
      <text>
        <r>
          <rPr>
            <sz val="9"/>
            <color indexed="81"/>
            <rFont val="Tahoma"/>
            <family val="2"/>
          </rPr>
          <t>Assumption</t>
        </r>
      </text>
    </comment>
    <comment ref="AP91" authorId="0" shapeId="0" xr:uid="{DEA56CC3-48FF-4970-8D6A-DFD92EC72228}">
      <text>
        <r>
          <rPr>
            <sz val="9"/>
            <color indexed="81"/>
            <rFont val="Tahoma"/>
            <family val="2"/>
          </rPr>
          <t>Assumption</t>
        </r>
      </text>
    </comment>
    <comment ref="AR91" authorId="0" shapeId="0" xr:uid="{808A6365-2CDE-4CFF-B550-11FA0F34B397}">
      <text>
        <r>
          <rPr>
            <sz val="9"/>
            <color indexed="81"/>
            <rFont val="Tahoma"/>
            <family val="2"/>
          </rPr>
          <t>Assumption</t>
        </r>
      </text>
    </comment>
    <comment ref="AS91" authorId="0" shapeId="0" xr:uid="{1C3889D8-F48B-4690-94BE-1D08D3274977}">
      <text>
        <r>
          <rPr>
            <sz val="9"/>
            <color indexed="81"/>
            <rFont val="Tahoma"/>
            <family val="2"/>
          </rPr>
          <t>Assumption</t>
        </r>
      </text>
    </comment>
    <comment ref="AT91" authorId="0" shapeId="0" xr:uid="{25A2102F-F44B-4992-8A70-8B8820D84950}">
      <text>
        <r>
          <rPr>
            <sz val="9"/>
            <color indexed="81"/>
            <rFont val="Tahoma"/>
            <family val="2"/>
          </rPr>
          <t>Assumption</t>
        </r>
      </text>
    </comment>
    <comment ref="AU91" authorId="0" shapeId="0" xr:uid="{9C34A8CB-24A5-4674-ABB4-5F505CE59912}">
      <text>
        <r>
          <rPr>
            <sz val="9"/>
            <color indexed="81"/>
            <rFont val="Tahoma"/>
            <family val="2"/>
          </rPr>
          <t>Assumption</t>
        </r>
      </text>
    </comment>
    <comment ref="V92" authorId="0" shapeId="0" xr:uid="{2EC7CCC5-F743-4AF3-AA76-AB521224CB79}">
      <text>
        <r>
          <rPr>
            <sz val="9"/>
            <color indexed="81"/>
            <rFont val="Tahoma"/>
            <family val="2"/>
          </rPr>
          <t>Assumption</t>
        </r>
      </text>
    </comment>
    <comment ref="W92" authorId="0" shapeId="0" xr:uid="{862DD8C4-8262-44E6-B7BD-3BBAE0A7461D}">
      <text>
        <r>
          <rPr>
            <sz val="9"/>
            <color indexed="81"/>
            <rFont val="Tahoma"/>
            <family val="2"/>
          </rPr>
          <t>Assumption</t>
        </r>
      </text>
    </comment>
    <comment ref="X92" authorId="0" shapeId="0" xr:uid="{A7DFF613-5EAB-41BB-ACDE-17EA1D42047C}">
      <text>
        <r>
          <rPr>
            <sz val="9"/>
            <color indexed="81"/>
            <rFont val="Tahoma"/>
            <family val="2"/>
          </rPr>
          <t>Assumption</t>
        </r>
      </text>
    </comment>
    <comment ref="Y92" authorId="0" shapeId="0" xr:uid="{166E56C7-A7E1-4C8C-8C3B-A2BD231AE785}">
      <text>
        <r>
          <rPr>
            <sz val="9"/>
            <color indexed="81"/>
            <rFont val="Tahoma"/>
            <family val="2"/>
          </rPr>
          <t>Assumption</t>
        </r>
      </text>
    </comment>
    <comment ref="Z92" authorId="0" shapeId="0" xr:uid="{B3D7DA62-261A-43D0-B913-4B63B4BBE33A}">
      <text>
        <r>
          <rPr>
            <sz val="9"/>
            <color indexed="81"/>
            <rFont val="Tahoma"/>
            <family val="2"/>
          </rPr>
          <t>Assumption</t>
        </r>
      </text>
    </comment>
    <comment ref="AA92" authorId="0" shapeId="0" xr:uid="{A94883D8-6E3D-49FF-9A74-73C9BC653859}">
      <text>
        <r>
          <rPr>
            <sz val="9"/>
            <color indexed="81"/>
            <rFont val="Tahoma"/>
            <family val="2"/>
          </rPr>
          <t>Assumption</t>
        </r>
      </text>
    </comment>
    <comment ref="AB92" authorId="0" shapeId="0" xr:uid="{AF78F6EC-91F0-4873-B9BB-19E64840A715}">
      <text>
        <r>
          <rPr>
            <sz val="9"/>
            <color indexed="81"/>
            <rFont val="Tahoma"/>
            <family val="2"/>
          </rPr>
          <t>Assumption</t>
        </r>
      </text>
    </comment>
    <comment ref="AL92" authorId="0" shapeId="0" xr:uid="{C089FD5A-B3FA-43E4-84D0-F433C7F11BC5}">
      <text>
        <r>
          <rPr>
            <sz val="9"/>
            <color indexed="81"/>
            <rFont val="Tahoma"/>
            <family val="2"/>
          </rPr>
          <t>Assumption</t>
        </r>
      </text>
    </comment>
    <comment ref="AM92" authorId="0" shapeId="0" xr:uid="{A3AE13BA-1242-4146-9C00-1A6BE27D473B}">
      <text>
        <r>
          <rPr>
            <sz val="9"/>
            <color indexed="81"/>
            <rFont val="Tahoma"/>
            <family val="2"/>
          </rPr>
          <t>Assumption</t>
        </r>
      </text>
    </comment>
    <comment ref="AN92" authorId="0" shapeId="0" xr:uid="{C585BD67-D70E-4654-989A-21451E476792}">
      <text>
        <r>
          <rPr>
            <sz val="9"/>
            <color indexed="81"/>
            <rFont val="Tahoma"/>
            <family val="2"/>
          </rPr>
          <t>Assumption</t>
        </r>
      </text>
    </comment>
    <comment ref="AO92" authorId="0" shapeId="0" xr:uid="{4C53810B-BA78-4030-B3DD-DB60512A88AA}">
      <text>
        <r>
          <rPr>
            <sz val="9"/>
            <color indexed="81"/>
            <rFont val="Tahoma"/>
            <family val="2"/>
          </rPr>
          <t>Assumption</t>
        </r>
      </text>
    </comment>
    <comment ref="AP92" authorId="0" shapeId="0" xr:uid="{CE2C3BFF-1517-4564-837C-35D404905B88}">
      <text>
        <r>
          <rPr>
            <sz val="9"/>
            <color indexed="81"/>
            <rFont val="Tahoma"/>
            <family val="2"/>
          </rPr>
          <t>Assumption</t>
        </r>
      </text>
    </comment>
    <comment ref="AR92" authorId="0" shapeId="0" xr:uid="{F355E62C-2B5C-4CF3-BB6A-EE29127430B3}">
      <text>
        <r>
          <rPr>
            <sz val="9"/>
            <color indexed="81"/>
            <rFont val="Tahoma"/>
            <family val="2"/>
          </rPr>
          <t>Assumption</t>
        </r>
      </text>
    </comment>
    <comment ref="AS92" authorId="0" shapeId="0" xr:uid="{EE311263-5FEB-4264-8CAC-9F00E9E21946}">
      <text>
        <r>
          <rPr>
            <sz val="9"/>
            <color indexed="81"/>
            <rFont val="Tahoma"/>
            <family val="2"/>
          </rPr>
          <t>Assumption</t>
        </r>
      </text>
    </comment>
    <comment ref="AT92" authorId="0" shapeId="0" xr:uid="{D85B69A8-D739-4DF2-BD53-1D197AFA9049}">
      <text>
        <r>
          <rPr>
            <sz val="9"/>
            <color indexed="81"/>
            <rFont val="Tahoma"/>
            <family val="2"/>
          </rPr>
          <t>Assumption</t>
        </r>
      </text>
    </comment>
    <comment ref="AU92" authorId="0" shapeId="0" xr:uid="{D206A4B7-FDBC-485F-8022-DA31B7AC891C}">
      <text>
        <r>
          <rPr>
            <sz val="9"/>
            <color indexed="81"/>
            <rFont val="Tahoma"/>
            <family val="2"/>
          </rPr>
          <t>Assumption</t>
        </r>
      </text>
    </comment>
    <comment ref="AA93" authorId="0" shapeId="0" xr:uid="{B2828EA6-1EFB-43E3-B25B-8EBBB1E96223}">
      <text>
        <r>
          <rPr>
            <sz val="9"/>
            <color indexed="81"/>
            <rFont val="Tahoma"/>
            <family val="2"/>
          </rPr>
          <t>Assumption</t>
        </r>
      </text>
    </comment>
    <comment ref="AL93" authorId="0" shapeId="0" xr:uid="{D41006A8-CE94-4428-BE20-9972DAA165B3}">
      <text>
        <r>
          <rPr>
            <sz val="9"/>
            <color indexed="81"/>
            <rFont val="Tahoma"/>
            <family val="2"/>
          </rPr>
          <t>Assumption</t>
        </r>
      </text>
    </comment>
    <comment ref="AM93" authorId="0" shapeId="0" xr:uid="{685CF1A7-B72E-448A-BB20-3FD7C6CE9CAA}">
      <text>
        <r>
          <rPr>
            <sz val="9"/>
            <color indexed="81"/>
            <rFont val="Tahoma"/>
            <family val="2"/>
          </rPr>
          <t>Assumption</t>
        </r>
      </text>
    </comment>
    <comment ref="AN93" authorId="0" shapeId="0" xr:uid="{787C73CB-66E5-4F86-9C64-8B96A768599F}">
      <text>
        <r>
          <rPr>
            <sz val="9"/>
            <color indexed="81"/>
            <rFont val="Tahoma"/>
            <family val="2"/>
          </rPr>
          <t>Assumption</t>
        </r>
      </text>
    </comment>
    <comment ref="AO93" authorId="0" shapeId="0" xr:uid="{EC5C60FF-D1FC-4667-9A81-B02DFA6EAC74}">
      <text>
        <r>
          <rPr>
            <sz val="9"/>
            <color indexed="81"/>
            <rFont val="Tahoma"/>
            <family val="2"/>
          </rPr>
          <t>Assumption</t>
        </r>
      </text>
    </comment>
    <comment ref="AP93" authorId="0" shapeId="0" xr:uid="{6DA5F7A5-353B-4A54-A79D-DD638CA3A744}">
      <text>
        <r>
          <rPr>
            <sz val="9"/>
            <color indexed="81"/>
            <rFont val="Tahoma"/>
            <family val="2"/>
          </rPr>
          <t>Assumption</t>
        </r>
      </text>
    </comment>
    <comment ref="AR93" authorId="0" shapeId="0" xr:uid="{F48BE2DD-F82D-4142-9DC1-53D46978C625}">
      <text>
        <r>
          <rPr>
            <sz val="9"/>
            <color indexed="81"/>
            <rFont val="Tahoma"/>
            <family val="2"/>
          </rPr>
          <t>Assumption</t>
        </r>
      </text>
    </comment>
    <comment ref="AS93" authorId="0" shapeId="0" xr:uid="{14672710-4B18-41BC-9B8F-D0A47EE6B472}">
      <text>
        <r>
          <rPr>
            <sz val="9"/>
            <color indexed="81"/>
            <rFont val="Tahoma"/>
            <family val="2"/>
          </rPr>
          <t>Assumption</t>
        </r>
      </text>
    </comment>
    <comment ref="AT93" authorId="0" shapeId="0" xr:uid="{A2FA5941-16D7-4733-92FC-C2FAA89C33C2}">
      <text>
        <r>
          <rPr>
            <sz val="9"/>
            <color indexed="81"/>
            <rFont val="Tahoma"/>
            <family val="2"/>
          </rPr>
          <t>Assumption</t>
        </r>
      </text>
    </comment>
    <comment ref="AU93" authorId="0" shapeId="0" xr:uid="{23EF591B-92CC-4D84-9C63-E33C0E6672C1}">
      <text>
        <r>
          <rPr>
            <sz val="9"/>
            <color indexed="81"/>
            <rFont val="Tahoma"/>
            <family val="2"/>
          </rPr>
          <t>Assumption</t>
        </r>
      </text>
    </comment>
    <comment ref="AA94" authorId="0" shapeId="0" xr:uid="{B1794511-5E2C-441B-96A0-825AAD54C63C}">
      <text>
        <r>
          <rPr>
            <sz val="9"/>
            <color indexed="81"/>
            <rFont val="Tahoma"/>
            <family val="2"/>
          </rPr>
          <t>Assumption</t>
        </r>
      </text>
    </comment>
    <comment ref="AL94" authorId="0" shapeId="0" xr:uid="{6276D2DA-B51D-4E42-9535-A63A94C798C6}">
      <text>
        <r>
          <rPr>
            <sz val="9"/>
            <color indexed="81"/>
            <rFont val="Tahoma"/>
            <family val="2"/>
          </rPr>
          <t>Assumption</t>
        </r>
      </text>
    </comment>
    <comment ref="AM94" authorId="0" shapeId="0" xr:uid="{FE33E15E-DC71-4032-989A-813B9593D6DF}">
      <text>
        <r>
          <rPr>
            <sz val="9"/>
            <color indexed="81"/>
            <rFont val="Tahoma"/>
            <family val="2"/>
          </rPr>
          <t>Assumption</t>
        </r>
      </text>
    </comment>
    <comment ref="AN94" authorId="0" shapeId="0" xr:uid="{B3936831-9407-4449-A875-77423017C0EE}">
      <text>
        <r>
          <rPr>
            <sz val="9"/>
            <color indexed="81"/>
            <rFont val="Tahoma"/>
            <family val="2"/>
          </rPr>
          <t>Assumption</t>
        </r>
      </text>
    </comment>
    <comment ref="AO94" authorId="0" shapeId="0" xr:uid="{7A634B01-D9E1-48ED-A99B-2B45CF8D86DD}">
      <text>
        <r>
          <rPr>
            <sz val="9"/>
            <color indexed="81"/>
            <rFont val="Tahoma"/>
            <family val="2"/>
          </rPr>
          <t>Assumption</t>
        </r>
      </text>
    </comment>
    <comment ref="AP94" authorId="0" shapeId="0" xr:uid="{D63A150D-7442-4209-94E5-04D7B2CED3D2}">
      <text>
        <r>
          <rPr>
            <sz val="9"/>
            <color indexed="81"/>
            <rFont val="Tahoma"/>
            <family val="2"/>
          </rPr>
          <t>Assumption</t>
        </r>
      </text>
    </comment>
    <comment ref="AR94" authorId="0" shapeId="0" xr:uid="{9C50343A-E6D5-4668-8DA6-62D8D3EA0DD5}">
      <text>
        <r>
          <rPr>
            <sz val="9"/>
            <color indexed="81"/>
            <rFont val="Tahoma"/>
            <family val="2"/>
          </rPr>
          <t>Assumption</t>
        </r>
      </text>
    </comment>
    <comment ref="AS94" authorId="0" shapeId="0" xr:uid="{29D9B1FB-2CC3-49C2-8887-3F775B735EFE}">
      <text>
        <r>
          <rPr>
            <sz val="9"/>
            <color indexed="81"/>
            <rFont val="Tahoma"/>
            <family val="2"/>
          </rPr>
          <t>Assumption</t>
        </r>
      </text>
    </comment>
    <comment ref="AT94" authorId="0" shapeId="0" xr:uid="{DD2FFBBC-D15D-4DA7-9988-D5CAD49DABAA}">
      <text>
        <r>
          <rPr>
            <sz val="9"/>
            <color indexed="81"/>
            <rFont val="Tahoma"/>
            <family val="2"/>
          </rPr>
          <t>Assumption</t>
        </r>
      </text>
    </comment>
    <comment ref="AU94" authorId="0" shapeId="0" xr:uid="{3B20FAC8-4B76-4520-B845-268F448AB9D0}">
      <text>
        <r>
          <rPr>
            <sz val="9"/>
            <color indexed="81"/>
            <rFont val="Tahoma"/>
            <family val="2"/>
          </rPr>
          <t>Assumption</t>
        </r>
      </text>
    </comment>
    <comment ref="AA95" authorId="0" shapeId="0" xr:uid="{B761AD56-1362-49F1-8AD1-DC7C9ACE0560}">
      <text>
        <r>
          <rPr>
            <sz val="9"/>
            <color indexed="81"/>
            <rFont val="Tahoma"/>
            <family val="2"/>
          </rPr>
          <t>Assumption</t>
        </r>
      </text>
    </comment>
    <comment ref="AL95" authorId="0" shapeId="0" xr:uid="{FE97736B-605D-43F0-848E-35686856F344}">
      <text>
        <r>
          <rPr>
            <sz val="9"/>
            <color indexed="81"/>
            <rFont val="Tahoma"/>
            <family val="2"/>
          </rPr>
          <t>Assumption</t>
        </r>
      </text>
    </comment>
    <comment ref="AM95" authorId="0" shapeId="0" xr:uid="{874D3A80-EADD-4EAE-9403-5FB48F4BFD13}">
      <text>
        <r>
          <rPr>
            <sz val="9"/>
            <color indexed="81"/>
            <rFont val="Tahoma"/>
            <family val="2"/>
          </rPr>
          <t>Assumption</t>
        </r>
      </text>
    </comment>
    <comment ref="AN95" authorId="0" shapeId="0" xr:uid="{57B6FB1C-6F70-4F7A-B219-EF0DF5531D4B}">
      <text>
        <r>
          <rPr>
            <sz val="9"/>
            <color indexed="81"/>
            <rFont val="Tahoma"/>
            <family val="2"/>
          </rPr>
          <t>Assumption</t>
        </r>
      </text>
    </comment>
    <comment ref="AO95" authorId="0" shapeId="0" xr:uid="{60E1B58A-8000-4EB1-8637-063B25FFB542}">
      <text>
        <r>
          <rPr>
            <sz val="9"/>
            <color indexed="81"/>
            <rFont val="Tahoma"/>
            <family val="2"/>
          </rPr>
          <t>Assumption</t>
        </r>
      </text>
    </comment>
    <comment ref="AP95" authorId="0" shapeId="0" xr:uid="{E2B26B19-F175-4B9F-9C5D-A545A36196E5}">
      <text>
        <r>
          <rPr>
            <sz val="9"/>
            <color indexed="81"/>
            <rFont val="Tahoma"/>
            <family val="2"/>
          </rPr>
          <t>Assumption</t>
        </r>
      </text>
    </comment>
    <comment ref="AR95" authorId="0" shapeId="0" xr:uid="{5BDD227A-E76E-4148-91F5-8609EB124B67}">
      <text>
        <r>
          <rPr>
            <sz val="9"/>
            <color indexed="81"/>
            <rFont val="Tahoma"/>
            <family val="2"/>
          </rPr>
          <t>Assumption</t>
        </r>
      </text>
    </comment>
    <comment ref="AS95" authorId="0" shapeId="0" xr:uid="{D72DEAE1-8542-4A72-BE32-EC3A49F588DC}">
      <text>
        <r>
          <rPr>
            <sz val="9"/>
            <color indexed="81"/>
            <rFont val="Tahoma"/>
            <family val="2"/>
          </rPr>
          <t>Assumption</t>
        </r>
      </text>
    </comment>
    <comment ref="AT95" authorId="0" shapeId="0" xr:uid="{01CCBFB4-9F17-4F1B-92C6-91526B6458A3}">
      <text>
        <r>
          <rPr>
            <sz val="9"/>
            <color indexed="81"/>
            <rFont val="Tahoma"/>
            <family val="2"/>
          </rPr>
          <t>Assumption</t>
        </r>
      </text>
    </comment>
    <comment ref="AU95" authorId="0" shapeId="0" xr:uid="{7186401B-4DBC-4A88-A6D5-427CF4ECAD7A}">
      <text>
        <r>
          <rPr>
            <sz val="9"/>
            <color indexed="81"/>
            <rFont val="Tahoma"/>
            <family val="2"/>
          </rPr>
          <t>Assumption</t>
        </r>
      </text>
    </comment>
    <comment ref="AA96" authorId="0" shapeId="0" xr:uid="{80B8DBB7-C8B6-4734-8217-8B96EB8026E4}">
      <text>
        <r>
          <rPr>
            <sz val="9"/>
            <color indexed="81"/>
            <rFont val="Tahoma"/>
            <family val="2"/>
          </rPr>
          <t>Assumption</t>
        </r>
      </text>
    </comment>
    <comment ref="AL96" authorId="0" shapeId="0" xr:uid="{14E65A79-9E80-44BA-9211-913DF1D4A022}">
      <text>
        <r>
          <rPr>
            <sz val="9"/>
            <color indexed="81"/>
            <rFont val="Tahoma"/>
            <family val="2"/>
          </rPr>
          <t>Assumption</t>
        </r>
      </text>
    </comment>
    <comment ref="AM96" authorId="0" shapeId="0" xr:uid="{87E48B84-8605-4E6F-8626-F1313E55DFFE}">
      <text>
        <r>
          <rPr>
            <sz val="9"/>
            <color indexed="81"/>
            <rFont val="Tahoma"/>
            <family val="2"/>
          </rPr>
          <t>Assumption</t>
        </r>
      </text>
    </comment>
    <comment ref="AN96" authorId="0" shapeId="0" xr:uid="{0CF49208-63D4-46F7-BA04-1737EBD2FF02}">
      <text>
        <r>
          <rPr>
            <sz val="9"/>
            <color indexed="81"/>
            <rFont val="Tahoma"/>
            <family val="2"/>
          </rPr>
          <t>Assumption</t>
        </r>
      </text>
    </comment>
    <comment ref="AO96" authorId="0" shapeId="0" xr:uid="{8AC93799-4AEF-4481-8D90-E02F30640C68}">
      <text>
        <r>
          <rPr>
            <sz val="9"/>
            <color indexed="81"/>
            <rFont val="Tahoma"/>
            <family val="2"/>
          </rPr>
          <t>Assumption</t>
        </r>
      </text>
    </comment>
    <comment ref="AP96" authorId="0" shapeId="0" xr:uid="{6A017EDB-F0C0-40FC-929A-D61D91037A20}">
      <text>
        <r>
          <rPr>
            <sz val="9"/>
            <color indexed="81"/>
            <rFont val="Tahoma"/>
            <family val="2"/>
          </rPr>
          <t>Assumption</t>
        </r>
      </text>
    </comment>
    <comment ref="AR96" authorId="0" shapeId="0" xr:uid="{8AA742A1-FA1D-4A79-9395-9B099E65ADC7}">
      <text>
        <r>
          <rPr>
            <sz val="9"/>
            <color indexed="81"/>
            <rFont val="Tahoma"/>
            <family val="2"/>
          </rPr>
          <t>Assumption</t>
        </r>
      </text>
    </comment>
    <comment ref="AS96" authorId="0" shapeId="0" xr:uid="{E4D4DA9A-381B-41CA-9EA2-820F95F2EB1C}">
      <text>
        <r>
          <rPr>
            <sz val="9"/>
            <color indexed="81"/>
            <rFont val="Tahoma"/>
            <family val="2"/>
          </rPr>
          <t>Assumption</t>
        </r>
      </text>
    </comment>
    <comment ref="AT96" authorId="0" shapeId="0" xr:uid="{DC58C2FE-C3C1-4B2A-A80C-08BCC2806FCF}">
      <text>
        <r>
          <rPr>
            <sz val="9"/>
            <color indexed="81"/>
            <rFont val="Tahoma"/>
            <family val="2"/>
          </rPr>
          <t>Assumption</t>
        </r>
      </text>
    </comment>
    <comment ref="AU96" authorId="0" shapeId="0" xr:uid="{362E2E57-3660-4095-9B50-3D64EBE31FFD}">
      <text>
        <r>
          <rPr>
            <sz val="9"/>
            <color indexed="81"/>
            <rFont val="Tahoma"/>
            <family val="2"/>
          </rPr>
          <t>Assumption</t>
        </r>
      </text>
    </comment>
    <comment ref="AA97" authorId="0" shapeId="0" xr:uid="{9688E72E-F78C-4C63-BFF3-6F022F73DC6D}">
      <text>
        <r>
          <rPr>
            <sz val="9"/>
            <color indexed="81"/>
            <rFont val="Tahoma"/>
            <family val="2"/>
          </rPr>
          <t>Assumption</t>
        </r>
      </text>
    </comment>
    <comment ref="AL97" authorId="0" shapeId="0" xr:uid="{CC670AB2-55F1-4FC0-84CE-EF82171A58C6}">
      <text>
        <r>
          <rPr>
            <sz val="9"/>
            <color indexed="81"/>
            <rFont val="Tahoma"/>
            <family val="2"/>
          </rPr>
          <t>Assumption</t>
        </r>
      </text>
    </comment>
    <comment ref="AM97" authorId="0" shapeId="0" xr:uid="{0ADC8562-285B-4F8A-8298-AE0A23EFA8D6}">
      <text>
        <r>
          <rPr>
            <sz val="9"/>
            <color indexed="81"/>
            <rFont val="Tahoma"/>
            <family val="2"/>
          </rPr>
          <t>Assumption</t>
        </r>
      </text>
    </comment>
    <comment ref="AN97" authorId="0" shapeId="0" xr:uid="{75D8AC0F-5309-43D3-B89D-32DAE56A6ED9}">
      <text>
        <r>
          <rPr>
            <sz val="9"/>
            <color indexed="81"/>
            <rFont val="Tahoma"/>
            <family val="2"/>
          </rPr>
          <t>Assumption</t>
        </r>
      </text>
    </comment>
    <comment ref="AO97" authorId="0" shapeId="0" xr:uid="{78ACF75B-747B-409B-A4FF-1CD98379123F}">
      <text>
        <r>
          <rPr>
            <sz val="9"/>
            <color indexed="81"/>
            <rFont val="Tahoma"/>
            <family val="2"/>
          </rPr>
          <t>Assumption</t>
        </r>
      </text>
    </comment>
    <comment ref="AP97" authorId="0" shapeId="0" xr:uid="{6AFE50FA-4CE6-4229-B6B5-3C615FDEB199}">
      <text>
        <r>
          <rPr>
            <sz val="9"/>
            <color indexed="81"/>
            <rFont val="Tahoma"/>
            <family val="2"/>
          </rPr>
          <t>Assumption</t>
        </r>
      </text>
    </comment>
    <comment ref="AR97" authorId="0" shapeId="0" xr:uid="{DFDAFE21-BA77-42B0-9037-ADC5FA2E95D9}">
      <text>
        <r>
          <rPr>
            <sz val="9"/>
            <color indexed="81"/>
            <rFont val="Tahoma"/>
            <family val="2"/>
          </rPr>
          <t>Assumption</t>
        </r>
      </text>
    </comment>
    <comment ref="AS97" authorId="0" shapeId="0" xr:uid="{0B965844-FA04-4ECB-9CCC-C569BD4C38E6}">
      <text>
        <r>
          <rPr>
            <sz val="9"/>
            <color indexed="81"/>
            <rFont val="Tahoma"/>
            <family val="2"/>
          </rPr>
          <t>Assumption</t>
        </r>
      </text>
    </comment>
    <comment ref="AT97" authorId="0" shapeId="0" xr:uid="{ED38DAB0-598B-4784-ADEC-C079C6C92FB2}">
      <text>
        <r>
          <rPr>
            <sz val="9"/>
            <color indexed="81"/>
            <rFont val="Tahoma"/>
            <family val="2"/>
          </rPr>
          <t>Assumption</t>
        </r>
      </text>
    </comment>
    <comment ref="AU97" authorId="0" shapeId="0" xr:uid="{6ABBA048-A0F4-42C0-B9B8-24B6FABA4108}">
      <text>
        <r>
          <rPr>
            <sz val="9"/>
            <color indexed="81"/>
            <rFont val="Tahoma"/>
            <family val="2"/>
          </rPr>
          <t>Assumption</t>
        </r>
      </text>
    </comment>
    <comment ref="AA98" authorId="0" shapeId="0" xr:uid="{438BB0D3-8E09-4F6D-A69B-5C8985B05D8D}">
      <text>
        <r>
          <rPr>
            <sz val="9"/>
            <color indexed="81"/>
            <rFont val="Tahoma"/>
            <family val="2"/>
          </rPr>
          <t>Assumption</t>
        </r>
      </text>
    </comment>
    <comment ref="AL98" authorId="0" shapeId="0" xr:uid="{E794901E-7BC3-45DF-8981-E8C4271C6B6A}">
      <text>
        <r>
          <rPr>
            <sz val="9"/>
            <color indexed="81"/>
            <rFont val="Tahoma"/>
            <family val="2"/>
          </rPr>
          <t>Assumption</t>
        </r>
      </text>
    </comment>
    <comment ref="AM98" authorId="0" shapeId="0" xr:uid="{B1EB513D-3650-4A3B-AFBB-ABC173015A02}">
      <text>
        <r>
          <rPr>
            <sz val="9"/>
            <color indexed="81"/>
            <rFont val="Tahoma"/>
            <family val="2"/>
          </rPr>
          <t>Assumption</t>
        </r>
      </text>
    </comment>
    <comment ref="AN98" authorId="0" shapeId="0" xr:uid="{DE76C09B-D596-4462-9BE3-C80F11C4D02D}">
      <text>
        <r>
          <rPr>
            <sz val="9"/>
            <color indexed="81"/>
            <rFont val="Tahoma"/>
            <family val="2"/>
          </rPr>
          <t>Assumption</t>
        </r>
      </text>
    </comment>
    <comment ref="AO98" authorId="0" shapeId="0" xr:uid="{8BA832D5-65FB-4C96-80A2-30EBF390B677}">
      <text>
        <r>
          <rPr>
            <sz val="9"/>
            <color indexed="81"/>
            <rFont val="Tahoma"/>
            <family val="2"/>
          </rPr>
          <t>Assumption</t>
        </r>
      </text>
    </comment>
    <comment ref="AP98" authorId="0" shapeId="0" xr:uid="{E1110DEC-2436-4025-8F15-6CD6E634273C}">
      <text>
        <r>
          <rPr>
            <sz val="9"/>
            <color indexed="81"/>
            <rFont val="Tahoma"/>
            <family val="2"/>
          </rPr>
          <t>Assumption</t>
        </r>
      </text>
    </comment>
    <comment ref="AR98" authorId="0" shapeId="0" xr:uid="{5FC10242-FF22-4D24-9ED1-EE106798EDCA}">
      <text>
        <r>
          <rPr>
            <sz val="9"/>
            <color indexed="81"/>
            <rFont val="Tahoma"/>
            <family val="2"/>
          </rPr>
          <t>Assumption</t>
        </r>
      </text>
    </comment>
    <comment ref="AS98" authorId="0" shapeId="0" xr:uid="{683ADB8A-8281-4BF3-B8DD-B60E633022C7}">
      <text>
        <r>
          <rPr>
            <sz val="9"/>
            <color indexed="81"/>
            <rFont val="Tahoma"/>
            <family val="2"/>
          </rPr>
          <t>Assumption</t>
        </r>
      </text>
    </comment>
    <comment ref="AT98" authorId="0" shapeId="0" xr:uid="{ADA3C34E-C23B-467B-8C59-8CF593E94158}">
      <text>
        <r>
          <rPr>
            <sz val="9"/>
            <color indexed="81"/>
            <rFont val="Tahoma"/>
            <family val="2"/>
          </rPr>
          <t>Assumption</t>
        </r>
      </text>
    </comment>
    <comment ref="AU98" authorId="0" shapeId="0" xr:uid="{3755D402-EB42-4835-A2A7-2EE1083CA448}">
      <text>
        <r>
          <rPr>
            <sz val="9"/>
            <color indexed="81"/>
            <rFont val="Tahoma"/>
            <family val="2"/>
          </rPr>
          <t>Assumption</t>
        </r>
      </text>
    </comment>
    <comment ref="AA99" authorId="0" shapeId="0" xr:uid="{9FDCB0D7-8752-4D8F-B218-CBC4FEE18849}">
      <text>
        <r>
          <rPr>
            <sz val="9"/>
            <color indexed="81"/>
            <rFont val="Tahoma"/>
            <family val="2"/>
          </rPr>
          <t>Assumption</t>
        </r>
      </text>
    </comment>
    <comment ref="AL99" authorId="0" shapeId="0" xr:uid="{3F6C2388-2FC5-4307-A087-D6C5D01799A2}">
      <text>
        <r>
          <rPr>
            <sz val="9"/>
            <color indexed="81"/>
            <rFont val="Tahoma"/>
            <family val="2"/>
          </rPr>
          <t>Assumption</t>
        </r>
      </text>
    </comment>
    <comment ref="AM99" authorId="0" shapeId="0" xr:uid="{4CD31C74-FD2B-4037-A01C-61BB8CCE6D75}">
      <text>
        <r>
          <rPr>
            <sz val="9"/>
            <color indexed="81"/>
            <rFont val="Tahoma"/>
            <family val="2"/>
          </rPr>
          <t>Assumption</t>
        </r>
      </text>
    </comment>
    <comment ref="AN99" authorId="0" shapeId="0" xr:uid="{ECF7E867-96A1-4C4F-BF17-CBF651F56783}">
      <text>
        <r>
          <rPr>
            <sz val="9"/>
            <color indexed="81"/>
            <rFont val="Tahoma"/>
            <family val="2"/>
          </rPr>
          <t>Assumption</t>
        </r>
      </text>
    </comment>
    <comment ref="AO99" authorId="0" shapeId="0" xr:uid="{A323E355-D8E4-4ABC-84B5-05C6F5CFDEDC}">
      <text>
        <r>
          <rPr>
            <sz val="9"/>
            <color indexed="81"/>
            <rFont val="Tahoma"/>
            <family val="2"/>
          </rPr>
          <t>Assumption</t>
        </r>
      </text>
    </comment>
    <comment ref="AP99" authorId="0" shapeId="0" xr:uid="{F8CAC448-8B02-469E-B896-E344BA1E89F7}">
      <text>
        <r>
          <rPr>
            <sz val="9"/>
            <color indexed="81"/>
            <rFont val="Tahoma"/>
            <family val="2"/>
          </rPr>
          <t>Assumption</t>
        </r>
      </text>
    </comment>
    <comment ref="AR99" authorId="0" shapeId="0" xr:uid="{355C169F-1DA3-4982-B483-28A44A3BE496}">
      <text>
        <r>
          <rPr>
            <sz val="9"/>
            <color indexed="81"/>
            <rFont val="Tahoma"/>
            <family val="2"/>
          </rPr>
          <t>Assumption</t>
        </r>
      </text>
    </comment>
    <comment ref="AS99" authorId="0" shapeId="0" xr:uid="{B1F06451-D971-4959-A217-74671B027462}">
      <text>
        <r>
          <rPr>
            <sz val="9"/>
            <color indexed="81"/>
            <rFont val="Tahoma"/>
            <family val="2"/>
          </rPr>
          <t>Assumption</t>
        </r>
      </text>
    </comment>
    <comment ref="AT99" authorId="0" shapeId="0" xr:uid="{B768FE97-A0BC-43AE-847E-963C3DA91BEE}">
      <text>
        <r>
          <rPr>
            <sz val="9"/>
            <color indexed="81"/>
            <rFont val="Tahoma"/>
            <family val="2"/>
          </rPr>
          <t>Assumption</t>
        </r>
      </text>
    </comment>
    <comment ref="AU99" authorId="0" shapeId="0" xr:uid="{ED4E815F-E813-44A3-863A-A12DB076481C}">
      <text>
        <r>
          <rPr>
            <sz val="9"/>
            <color indexed="81"/>
            <rFont val="Tahoma"/>
            <family val="2"/>
          </rPr>
          <t>Assumption</t>
        </r>
      </text>
    </comment>
    <comment ref="AA100" authorId="0" shapeId="0" xr:uid="{F6C395D5-B47D-4C9B-B8DB-5E322F382227}">
      <text>
        <r>
          <rPr>
            <sz val="9"/>
            <color indexed="81"/>
            <rFont val="Tahoma"/>
            <family val="2"/>
          </rPr>
          <t>Assumption</t>
        </r>
      </text>
    </comment>
    <comment ref="AL100" authorId="0" shapeId="0" xr:uid="{266BE3D7-DDEE-4DBE-A152-9FCD546E229B}">
      <text>
        <r>
          <rPr>
            <sz val="9"/>
            <color indexed="81"/>
            <rFont val="Tahoma"/>
            <family val="2"/>
          </rPr>
          <t>Assumption</t>
        </r>
      </text>
    </comment>
    <comment ref="AM100" authorId="0" shapeId="0" xr:uid="{4B5DD233-0642-4C34-987B-AFFAB07F7ACC}">
      <text>
        <r>
          <rPr>
            <sz val="9"/>
            <color indexed="81"/>
            <rFont val="Tahoma"/>
            <family val="2"/>
          </rPr>
          <t>Assumption</t>
        </r>
      </text>
    </comment>
    <comment ref="AN100" authorId="0" shapeId="0" xr:uid="{3C1793FD-3D27-465B-B0DF-32C8EA901EAC}">
      <text>
        <r>
          <rPr>
            <sz val="9"/>
            <color indexed="81"/>
            <rFont val="Tahoma"/>
            <family val="2"/>
          </rPr>
          <t>Assumption</t>
        </r>
      </text>
    </comment>
    <comment ref="AO100" authorId="0" shapeId="0" xr:uid="{500000C4-557D-45B2-BDF6-EF30B14F4217}">
      <text>
        <r>
          <rPr>
            <sz val="9"/>
            <color indexed="81"/>
            <rFont val="Tahoma"/>
            <family val="2"/>
          </rPr>
          <t>Assumption</t>
        </r>
      </text>
    </comment>
    <comment ref="AP100" authorId="0" shapeId="0" xr:uid="{B9DCE58E-C568-4EB8-8410-03B511304C22}">
      <text>
        <r>
          <rPr>
            <sz val="9"/>
            <color indexed="81"/>
            <rFont val="Tahoma"/>
            <family val="2"/>
          </rPr>
          <t>Assumption</t>
        </r>
      </text>
    </comment>
    <comment ref="AR100" authorId="0" shapeId="0" xr:uid="{E049F496-DD72-470B-BD72-04D7155702F6}">
      <text>
        <r>
          <rPr>
            <sz val="9"/>
            <color indexed="81"/>
            <rFont val="Tahoma"/>
            <family val="2"/>
          </rPr>
          <t>Assumption</t>
        </r>
      </text>
    </comment>
    <comment ref="AS100" authorId="0" shapeId="0" xr:uid="{9BF5026F-D2DE-4384-8D41-B99E92580737}">
      <text>
        <r>
          <rPr>
            <sz val="9"/>
            <color indexed="81"/>
            <rFont val="Tahoma"/>
            <family val="2"/>
          </rPr>
          <t>Assumption</t>
        </r>
      </text>
    </comment>
    <comment ref="AT100" authorId="0" shapeId="0" xr:uid="{315CE090-EF8C-49AB-B9CD-1FC8C79FBB30}">
      <text>
        <r>
          <rPr>
            <sz val="9"/>
            <color indexed="81"/>
            <rFont val="Tahoma"/>
            <family val="2"/>
          </rPr>
          <t>Assumption</t>
        </r>
      </text>
    </comment>
    <comment ref="AU100" authorId="0" shapeId="0" xr:uid="{375859A0-A591-4DA5-99DF-E74BB445D39F}">
      <text>
        <r>
          <rPr>
            <sz val="9"/>
            <color indexed="81"/>
            <rFont val="Tahoma"/>
            <family val="2"/>
          </rPr>
          <t>Assumption</t>
        </r>
      </text>
    </comment>
    <comment ref="AA101" authorId="0" shapeId="0" xr:uid="{F40B847D-1C03-497E-A38C-E609457B6E66}">
      <text>
        <r>
          <rPr>
            <sz val="9"/>
            <color indexed="81"/>
            <rFont val="Tahoma"/>
            <family val="2"/>
          </rPr>
          <t>Assumption</t>
        </r>
      </text>
    </comment>
    <comment ref="AL101" authorId="0" shapeId="0" xr:uid="{6019CEE0-14AD-44C4-86A9-F32DE6C3DE3D}">
      <text>
        <r>
          <rPr>
            <sz val="9"/>
            <color indexed="81"/>
            <rFont val="Tahoma"/>
            <family val="2"/>
          </rPr>
          <t>Assumption</t>
        </r>
      </text>
    </comment>
    <comment ref="AM101" authorId="0" shapeId="0" xr:uid="{7D69ED42-3CEC-423B-B34D-8AE27E2AF387}">
      <text>
        <r>
          <rPr>
            <sz val="9"/>
            <color indexed="81"/>
            <rFont val="Tahoma"/>
            <family val="2"/>
          </rPr>
          <t>Assumption</t>
        </r>
      </text>
    </comment>
    <comment ref="AN101" authorId="0" shapeId="0" xr:uid="{2F4954B3-DAF2-4FBA-9588-151D06619869}">
      <text>
        <r>
          <rPr>
            <sz val="9"/>
            <color indexed="81"/>
            <rFont val="Tahoma"/>
            <family val="2"/>
          </rPr>
          <t>Assumption</t>
        </r>
      </text>
    </comment>
    <comment ref="AO101" authorId="0" shapeId="0" xr:uid="{47286384-C778-4215-B396-3BD02948BFC9}">
      <text>
        <r>
          <rPr>
            <sz val="9"/>
            <color indexed="81"/>
            <rFont val="Tahoma"/>
            <family val="2"/>
          </rPr>
          <t>Assumption</t>
        </r>
      </text>
    </comment>
    <comment ref="AP101" authorId="0" shapeId="0" xr:uid="{7E8E3872-2AAA-4D70-A4CC-BDD7FE1DAA91}">
      <text>
        <r>
          <rPr>
            <sz val="9"/>
            <color indexed="81"/>
            <rFont val="Tahoma"/>
            <family val="2"/>
          </rPr>
          <t>Assumption</t>
        </r>
      </text>
    </comment>
    <comment ref="AR101" authorId="0" shapeId="0" xr:uid="{E10E88BA-354B-40E8-949C-03B5B0C27273}">
      <text>
        <r>
          <rPr>
            <sz val="9"/>
            <color indexed="81"/>
            <rFont val="Tahoma"/>
            <family val="2"/>
          </rPr>
          <t>Assumption</t>
        </r>
      </text>
    </comment>
    <comment ref="AS101" authorId="0" shapeId="0" xr:uid="{3B4F7391-6EFE-4E0B-90BF-5581C45DB1EA}">
      <text>
        <r>
          <rPr>
            <sz val="9"/>
            <color indexed="81"/>
            <rFont val="Tahoma"/>
            <family val="2"/>
          </rPr>
          <t>Assumption</t>
        </r>
      </text>
    </comment>
    <comment ref="AT101" authorId="0" shapeId="0" xr:uid="{DF5A2849-4337-4DC4-B884-C51994465001}">
      <text>
        <r>
          <rPr>
            <sz val="9"/>
            <color indexed="81"/>
            <rFont val="Tahoma"/>
            <family val="2"/>
          </rPr>
          <t>Assumption</t>
        </r>
      </text>
    </comment>
    <comment ref="AU101" authorId="0" shapeId="0" xr:uid="{04ACA95E-194A-4E4B-A4CA-77E769119DDA}">
      <text>
        <r>
          <rPr>
            <sz val="9"/>
            <color indexed="81"/>
            <rFont val="Tahoma"/>
            <family val="2"/>
          </rPr>
          <t>Assumption</t>
        </r>
      </text>
    </comment>
    <comment ref="AL102" authorId="0" shapeId="0" xr:uid="{0AA95518-663F-4793-8062-B4DC9C48CF5A}">
      <text>
        <r>
          <rPr>
            <sz val="9"/>
            <color indexed="81"/>
            <rFont val="Tahoma"/>
            <family val="2"/>
          </rPr>
          <t>Assumption</t>
        </r>
      </text>
    </comment>
    <comment ref="AM102" authorId="0" shapeId="0" xr:uid="{8BE5D00D-5670-4815-9483-33302E49D3C9}">
      <text>
        <r>
          <rPr>
            <sz val="9"/>
            <color indexed="81"/>
            <rFont val="Tahoma"/>
            <family val="2"/>
          </rPr>
          <t>Assumption</t>
        </r>
      </text>
    </comment>
    <comment ref="AN102" authorId="0" shapeId="0" xr:uid="{A90F0F28-B1CE-4200-B919-FE93AAFA84D2}">
      <text>
        <r>
          <rPr>
            <sz val="9"/>
            <color indexed="81"/>
            <rFont val="Tahoma"/>
            <family val="2"/>
          </rPr>
          <t>Assumption</t>
        </r>
      </text>
    </comment>
    <comment ref="AO102" authorId="0" shapeId="0" xr:uid="{DB45ACD8-AC7E-4DE4-A174-D932BF12EF16}">
      <text>
        <r>
          <rPr>
            <sz val="9"/>
            <color indexed="81"/>
            <rFont val="Tahoma"/>
            <family val="2"/>
          </rPr>
          <t>Assumption</t>
        </r>
      </text>
    </comment>
    <comment ref="AP102" authorId="0" shapeId="0" xr:uid="{2946DBD2-0E0B-4770-B3B1-67E61D675536}">
      <text>
        <r>
          <rPr>
            <sz val="9"/>
            <color indexed="81"/>
            <rFont val="Tahoma"/>
            <family val="2"/>
          </rPr>
          <t>Assumption</t>
        </r>
      </text>
    </comment>
    <comment ref="AR102" authorId="0" shapeId="0" xr:uid="{973D9594-6020-415A-829E-80534A09B8F8}">
      <text>
        <r>
          <rPr>
            <sz val="9"/>
            <color indexed="81"/>
            <rFont val="Tahoma"/>
            <family val="2"/>
          </rPr>
          <t>Assumption</t>
        </r>
      </text>
    </comment>
    <comment ref="AS102" authorId="0" shapeId="0" xr:uid="{6893B7AF-995D-411E-AD80-3EDB9C96AA8E}">
      <text>
        <r>
          <rPr>
            <sz val="9"/>
            <color indexed="81"/>
            <rFont val="Tahoma"/>
            <family val="2"/>
          </rPr>
          <t>Assumption</t>
        </r>
      </text>
    </comment>
    <comment ref="AT102" authorId="0" shapeId="0" xr:uid="{7F10E476-81AC-4897-8DED-03DC5CA4E895}">
      <text>
        <r>
          <rPr>
            <sz val="9"/>
            <color indexed="81"/>
            <rFont val="Tahoma"/>
            <family val="2"/>
          </rPr>
          <t>Assumption</t>
        </r>
      </text>
    </comment>
    <comment ref="AU102" authorId="0" shapeId="0" xr:uid="{28A5FCCF-A899-43D5-8361-F1EF894C1DBA}">
      <text>
        <r>
          <rPr>
            <sz val="9"/>
            <color indexed="81"/>
            <rFont val="Tahoma"/>
            <family val="2"/>
          </rPr>
          <t>Assumption</t>
        </r>
      </text>
    </comment>
    <comment ref="AL103" authorId="0" shapeId="0" xr:uid="{48B9E76B-061D-42E1-8B19-A35E4EF9F860}">
      <text>
        <r>
          <rPr>
            <sz val="9"/>
            <color indexed="81"/>
            <rFont val="Tahoma"/>
            <family val="2"/>
          </rPr>
          <t>Assumption</t>
        </r>
      </text>
    </comment>
    <comment ref="AM103" authorId="0" shapeId="0" xr:uid="{3880866E-1E53-4D13-B4D3-46C217720DB7}">
      <text>
        <r>
          <rPr>
            <sz val="9"/>
            <color indexed="81"/>
            <rFont val="Tahoma"/>
            <family val="2"/>
          </rPr>
          <t>Assumption</t>
        </r>
      </text>
    </comment>
    <comment ref="AN103" authorId="0" shapeId="0" xr:uid="{06BA41E5-3F8F-4DD1-98F0-534470CF4460}">
      <text>
        <r>
          <rPr>
            <sz val="9"/>
            <color indexed="81"/>
            <rFont val="Tahoma"/>
            <family val="2"/>
          </rPr>
          <t>Assumption</t>
        </r>
      </text>
    </comment>
    <comment ref="AO103" authorId="0" shapeId="0" xr:uid="{09257167-6F14-4DE9-A5AF-DB9ED5D0CC9F}">
      <text>
        <r>
          <rPr>
            <sz val="9"/>
            <color indexed="81"/>
            <rFont val="Tahoma"/>
            <family val="2"/>
          </rPr>
          <t>Assumption</t>
        </r>
      </text>
    </comment>
    <comment ref="AP103" authorId="0" shapeId="0" xr:uid="{885FE57C-29B9-436D-9CDC-8C5467992D77}">
      <text>
        <r>
          <rPr>
            <sz val="9"/>
            <color indexed="81"/>
            <rFont val="Tahoma"/>
            <family val="2"/>
          </rPr>
          <t>Assumption</t>
        </r>
      </text>
    </comment>
    <comment ref="AR103" authorId="0" shapeId="0" xr:uid="{A57E44FA-D0CF-4289-87E5-88FCEE814D3C}">
      <text>
        <r>
          <rPr>
            <sz val="9"/>
            <color indexed="81"/>
            <rFont val="Tahoma"/>
            <family val="2"/>
          </rPr>
          <t>Assumption</t>
        </r>
      </text>
    </comment>
    <comment ref="AS103" authorId="0" shapeId="0" xr:uid="{8959AA44-29A5-4200-8F98-450FCCDE5A38}">
      <text>
        <r>
          <rPr>
            <sz val="9"/>
            <color indexed="81"/>
            <rFont val="Tahoma"/>
            <family val="2"/>
          </rPr>
          <t>Assumption</t>
        </r>
      </text>
    </comment>
    <comment ref="AT103" authorId="0" shapeId="0" xr:uid="{39A866D7-016D-4AF2-914C-22420DB88C6C}">
      <text>
        <r>
          <rPr>
            <sz val="9"/>
            <color indexed="81"/>
            <rFont val="Tahoma"/>
            <family val="2"/>
          </rPr>
          <t>Assumption</t>
        </r>
      </text>
    </comment>
    <comment ref="AU103" authorId="0" shapeId="0" xr:uid="{8BA1DE56-DDB5-4A06-AD90-8BF005E595D1}">
      <text>
        <r>
          <rPr>
            <sz val="9"/>
            <color indexed="81"/>
            <rFont val="Tahoma"/>
            <family val="2"/>
          </rPr>
          <t>Assumption</t>
        </r>
      </text>
    </comment>
    <comment ref="V104" authorId="0" shapeId="0" xr:uid="{0F461EAA-5E60-4A62-9639-3800137F864F}">
      <text>
        <r>
          <rPr>
            <sz val="9"/>
            <color indexed="81"/>
            <rFont val="Tahoma"/>
            <family val="2"/>
          </rPr>
          <t>Assumption</t>
        </r>
      </text>
    </comment>
    <comment ref="Y104" authorId="0" shapeId="0" xr:uid="{F5048825-C003-4E66-9C47-C9598351C08B}">
      <text>
        <r>
          <rPr>
            <sz val="9"/>
            <color indexed="81"/>
            <rFont val="Tahoma"/>
            <family val="2"/>
          </rPr>
          <t>Assumption</t>
        </r>
      </text>
    </comment>
    <comment ref="AB104" authorId="0" shapeId="0" xr:uid="{D78B4603-36CA-452D-80A3-B47A84C297D5}">
      <text>
        <r>
          <rPr>
            <sz val="9"/>
            <color indexed="81"/>
            <rFont val="Tahoma"/>
            <family val="2"/>
          </rPr>
          <t>Assumption</t>
        </r>
      </text>
    </comment>
    <comment ref="AC104" authorId="0" shapeId="0" xr:uid="{F2E48901-8821-4447-BC1E-6F6DC435FE8A}">
      <text>
        <r>
          <rPr>
            <sz val="9"/>
            <color indexed="81"/>
            <rFont val="Tahoma"/>
            <family val="2"/>
          </rPr>
          <t>Assumption</t>
        </r>
      </text>
    </comment>
    <comment ref="AD104" authorId="0" shapeId="0" xr:uid="{5035CE54-9A3C-44D3-802A-FF69402B5BF2}">
      <text>
        <r>
          <rPr>
            <sz val="9"/>
            <color indexed="81"/>
            <rFont val="Tahoma"/>
            <family val="2"/>
          </rPr>
          <t>Assumption</t>
        </r>
      </text>
    </comment>
    <comment ref="AL104" authorId="0" shapeId="0" xr:uid="{582E14AC-CCDA-44AF-98D6-42E25A4B0947}">
      <text>
        <r>
          <rPr>
            <sz val="9"/>
            <color indexed="81"/>
            <rFont val="Tahoma"/>
            <family val="2"/>
          </rPr>
          <t>Assumption</t>
        </r>
      </text>
    </comment>
    <comment ref="AM104" authorId="0" shapeId="0" xr:uid="{24A7511E-6EFE-49B0-8EF5-64F6EA7FEC54}">
      <text>
        <r>
          <rPr>
            <sz val="9"/>
            <color indexed="81"/>
            <rFont val="Tahoma"/>
            <family val="2"/>
          </rPr>
          <t>Assumption</t>
        </r>
      </text>
    </comment>
    <comment ref="AN104" authorId="0" shapeId="0" xr:uid="{34757B73-B0E3-4BCD-BCDA-DBA514C58DC5}">
      <text>
        <r>
          <rPr>
            <sz val="9"/>
            <color indexed="81"/>
            <rFont val="Tahoma"/>
            <family val="2"/>
          </rPr>
          <t>Assumption</t>
        </r>
      </text>
    </comment>
    <comment ref="AO104" authorId="0" shapeId="0" xr:uid="{2E6A5848-0CFB-4705-A5CA-273B327B230F}">
      <text>
        <r>
          <rPr>
            <sz val="9"/>
            <color indexed="81"/>
            <rFont val="Tahoma"/>
            <family val="2"/>
          </rPr>
          <t>Assumption</t>
        </r>
      </text>
    </comment>
    <comment ref="AP104" authorId="0" shapeId="0" xr:uid="{47341841-1E10-4CCE-9FA4-DB8CB7505126}">
      <text>
        <r>
          <rPr>
            <sz val="9"/>
            <color indexed="81"/>
            <rFont val="Tahoma"/>
            <family val="2"/>
          </rPr>
          <t>Assumption</t>
        </r>
      </text>
    </comment>
    <comment ref="AR104" authorId="0" shapeId="0" xr:uid="{F84E2097-BB51-4D2C-B240-9D777F2E1888}">
      <text>
        <r>
          <rPr>
            <sz val="9"/>
            <color indexed="81"/>
            <rFont val="Tahoma"/>
            <family val="2"/>
          </rPr>
          <t>Assumption</t>
        </r>
      </text>
    </comment>
    <comment ref="AS104" authorId="0" shapeId="0" xr:uid="{206B162C-AB4A-412B-B04C-71BC7900B77F}">
      <text>
        <r>
          <rPr>
            <sz val="9"/>
            <color indexed="81"/>
            <rFont val="Tahoma"/>
            <family val="2"/>
          </rPr>
          <t>Assumption</t>
        </r>
      </text>
    </comment>
    <comment ref="AT104" authorId="0" shapeId="0" xr:uid="{723EA0EA-80B4-410C-8924-109EE63602E3}">
      <text>
        <r>
          <rPr>
            <sz val="9"/>
            <color indexed="81"/>
            <rFont val="Tahoma"/>
            <family val="2"/>
          </rPr>
          <t>Assumption</t>
        </r>
      </text>
    </comment>
    <comment ref="AU104" authorId="0" shapeId="0" xr:uid="{61932EDB-7E9F-46B7-80D5-0C4532E8D883}">
      <text>
        <r>
          <rPr>
            <sz val="9"/>
            <color indexed="81"/>
            <rFont val="Tahoma"/>
            <family val="2"/>
          </rPr>
          <t>Assumption</t>
        </r>
      </text>
    </comment>
    <comment ref="X105" authorId="0" shapeId="0" xr:uid="{D56C4B7D-6D76-4B46-B182-53A0E5D7AEC3}">
      <text>
        <r>
          <rPr>
            <sz val="9"/>
            <color indexed="81"/>
            <rFont val="Tahoma"/>
            <family val="2"/>
          </rPr>
          <t>Assumption</t>
        </r>
      </text>
    </comment>
    <comment ref="Y105" authorId="0" shapeId="0" xr:uid="{96B7AC15-0B01-485E-B912-D9A1BE2C48A6}">
      <text>
        <r>
          <rPr>
            <sz val="9"/>
            <color indexed="81"/>
            <rFont val="Tahoma"/>
            <family val="2"/>
          </rPr>
          <t>Assumption</t>
        </r>
      </text>
    </comment>
    <comment ref="Z105" authorId="0" shapeId="0" xr:uid="{26F01FF8-FF2A-47A3-9CB3-796809614982}">
      <text>
        <r>
          <rPr>
            <sz val="9"/>
            <color indexed="81"/>
            <rFont val="Tahoma"/>
            <family val="2"/>
          </rPr>
          <t>Assumption</t>
        </r>
      </text>
    </comment>
    <comment ref="AA105" authorId="0" shapeId="0" xr:uid="{66EB9543-14E9-4521-A342-5D75BFC23B13}">
      <text>
        <r>
          <rPr>
            <sz val="9"/>
            <color indexed="81"/>
            <rFont val="Tahoma"/>
            <family val="2"/>
          </rPr>
          <t>Assumption</t>
        </r>
      </text>
    </comment>
    <comment ref="AB105" authorId="0" shapeId="0" xr:uid="{BB236AA2-12C8-44EE-BE07-A22F47912F8F}">
      <text>
        <r>
          <rPr>
            <sz val="9"/>
            <color indexed="81"/>
            <rFont val="Tahoma"/>
            <family val="2"/>
          </rPr>
          <t>Assumption</t>
        </r>
      </text>
    </comment>
    <comment ref="AC105" authorId="0" shapeId="0" xr:uid="{001B6EE4-AE24-4686-89EA-55708E8031D4}">
      <text>
        <r>
          <rPr>
            <sz val="9"/>
            <color indexed="81"/>
            <rFont val="Tahoma"/>
            <family val="2"/>
          </rPr>
          <t>Assumption</t>
        </r>
      </text>
    </comment>
    <comment ref="AD105" authorId="0" shapeId="0" xr:uid="{DB5BE258-96C7-4E38-B616-BC2C225AED27}">
      <text>
        <r>
          <rPr>
            <sz val="9"/>
            <color indexed="81"/>
            <rFont val="Tahoma"/>
            <family val="2"/>
          </rPr>
          <t>Assumption</t>
        </r>
      </text>
    </comment>
    <comment ref="AE105" authorId="0" shapeId="0" xr:uid="{317B420C-54E6-47FB-B0AD-EED0167E4CA5}">
      <text>
        <r>
          <rPr>
            <sz val="9"/>
            <color indexed="81"/>
            <rFont val="Tahoma"/>
            <family val="2"/>
          </rPr>
          <t>Assumption</t>
        </r>
      </text>
    </comment>
    <comment ref="AL105" authorId="0" shapeId="0" xr:uid="{C7A676BE-103D-413E-AB2D-F927046D16A7}">
      <text>
        <r>
          <rPr>
            <sz val="9"/>
            <color indexed="81"/>
            <rFont val="Tahoma"/>
            <family val="2"/>
          </rPr>
          <t>Assumption</t>
        </r>
      </text>
    </comment>
    <comment ref="AM105" authorId="0" shapeId="0" xr:uid="{B547D141-B3F1-4057-889C-DA98B14B718D}">
      <text>
        <r>
          <rPr>
            <sz val="9"/>
            <color indexed="81"/>
            <rFont val="Tahoma"/>
            <family val="2"/>
          </rPr>
          <t>Assumption</t>
        </r>
      </text>
    </comment>
    <comment ref="AN105" authorId="0" shapeId="0" xr:uid="{F8834BD2-6D63-47E2-817F-B7F50C9D0D25}">
      <text>
        <r>
          <rPr>
            <sz val="9"/>
            <color indexed="81"/>
            <rFont val="Tahoma"/>
            <family val="2"/>
          </rPr>
          <t>Assumption</t>
        </r>
      </text>
    </comment>
    <comment ref="AO105" authorId="0" shapeId="0" xr:uid="{096F3B8C-2CEE-4215-8A52-8D20625C28F3}">
      <text>
        <r>
          <rPr>
            <sz val="9"/>
            <color indexed="81"/>
            <rFont val="Tahoma"/>
            <family val="2"/>
          </rPr>
          <t>Assumption</t>
        </r>
      </text>
    </comment>
    <comment ref="AP105" authorId="0" shapeId="0" xr:uid="{4195460B-2E72-4D14-99EC-E600DEC9B703}">
      <text>
        <r>
          <rPr>
            <sz val="9"/>
            <color indexed="81"/>
            <rFont val="Tahoma"/>
            <family val="2"/>
          </rPr>
          <t>Assumption</t>
        </r>
      </text>
    </comment>
    <comment ref="AR105" authorId="0" shapeId="0" xr:uid="{6A39C497-4642-40BB-894E-3ACA119A1CDA}">
      <text>
        <r>
          <rPr>
            <sz val="9"/>
            <color indexed="81"/>
            <rFont val="Tahoma"/>
            <family val="2"/>
          </rPr>
          <t>Assumption</t>
        </r>
      </text>
    </comment>
    <comment ref="AS105" authorId="0" shapeId="0" xr:uid="{2F277132-162A-4348-B730-EA4C6F61AA00}">
      <text>
        <r>
          <rPr>
            <sz val="9"/>
            <color indexed="81"/>
            <rFont val="Tahoma"/>
            <family val="2"/>
          </rPr>
          <t>Assumption</t>
        </r>
      </text>
    </comment>
    <comment ref="AT105" authorId="0" shapeId="0" xr:uid="{884B721F-F6DD-4BD1-9DF3-6335571F6232}">
      <text>
        <r>
          <rPr>
            <sz val="9"/>
            <color indexed="81"/>
            <rFont val="Tahoma"/>
            <family val="2"/>
          </rPr>
          <t>Assumption</t>
        </r>
      </text>
    </comment>
    <comment ref="AU105" authorId="0" shapeId="0" xr:uid="{CB42DD40-2636-4FB5-BA95-B560D5474330}">
      <text>
        <r>
          <rPr>
            <sz val="9"/>
            <color indexed="81"/>
            <rFont val="Tahoma"/>
            <family val="2"/>
          </rPr>
          <t>Assumption</t>
        </r>
      </text>
    </comment>
    <comment ref="V106" authorId="0" shapeId="0" xr:uid="{BC842835-FCCF-4E34-A186-E02ABBF931FB}">
      <text>
        <r>
          <rPr>
            <sz val="9"/>
            <color indexed="81"/>
            <rFont val="Tahoma"/>
            <family val="2"/>
          </rPr>
          <t>Assumption</t>
        </r>
      </text>
    </comment>
    <comment ref="W106" authorId="0" shapeId="0" xr:uid="{D0DB78C1-E040-4FD9-B335-F70C6915CDA7}">
      <text>
        <r>
          <rPr>
            <sz val="9"/>
            <color indexed="81"/>
            <rFont val="Tahoma"/>
            <family val="2"/>
          </rPr>
          <t>Assumption</t>
        </r>
      </text>
    </comment>
    <comment ref="X106" authorId="0" shapeId="0" xr:uid="{748D6698-0AFA-4D65-BBE6-71FD5D879057}">
      <text>
        <r>
          <rPr>
            <sz val="9"/>
            <color indexed="81"/>
            <rFont val="Tahoma"/>
            <family val="2"/>
          </rPr>
          <t>Assumption</t>
        </r>
      </text>
    </comment>
    <comment ref="Y106" authorId="0" shapeId="0" xr:uid="{CF2C7A37-A15E-4DCD-82C4-A55FB6FD5110}">
      <text>
        <r>
          <rPr>
            <sz val="9"/>
            <color indexed="81"/>
            <rFont val="Tahoma"/>
            <family val="2"/>
          </rPr>
          <t>Assumption</t>
        </r>
      </text>
    </comment>
    <comment ref="Z106" authorId="0" shapeId="0" xr:uid="{18EE72A2-E81C-4A8C-809B-453ACC04E98F}">
      <text>
        <r>
          <rPr>
            <sz val="9"/>
            <color indexed="81"/>
            <rFont val="Tahoma"/>
            <family val="2"/>
          </rPr>
          <t>Assumption</t>
        </r>
      </text>
    </comment>
    <comment ref="AA106" authorId="0" shapeId="0" xr:uid="{E09F0CBB-F152-46AE-83B4-681269DEF543}">
      <text>
        <r>
          <rPr>
            <sz val="9"/>
            <color indexed="81"/>
            <rFont val="Tahoma"/>
            <family val="2"/>
          </rPr>
          <t>Assumption</t>
        </r>
      </text>
    </comment>
    <comment ref="AB106" authorId="0" shapeId="0" xr:uid="{0F1D9D42-8A87-44FF-9C9B-40140518DB37}">
      <text>
        <r>
          <rPr>
            <sz val="9"/>
            <color indexed="81"/>
            <rFont val="Tahoma"/>
            <family val="2"/>
          </rPr>
          <t>Assumption</t>
        </r>
      </text>
    </comment>
    <comment ref="AC106" authorId="0" shapeId="0" xr:uid="{9AB43034-5B40-4A6B-B1E6-4AF6EA57DBB4}">
      <text>
        <r>
          <rPr>
            <sz val="9"/>
            <color indexed="81"/>
            <rFont val="Tahoma"/>
            <family val="2"/>
          </rPr>
          <t>Assumption</t>
        </r>
      </text>
    </comment>
    <comment ref="AD106" authorId="0" shapeId="0" xr:uid="{9F1C2B77-66AA-4195-A7AA-BE59CCD488B5}">
      <text>
        <r>
          <rPr>
            <sz val="9"/>
            <color indexed="81"/>
            <rFont val="Tahoma"/>
            <family val="2"/>
          </rPr>
          <t>Assumption</t>
        </r>
      </text>
    </comment>
    <comment ref="AE106" authorId="0" shapeId="0" xr:uid="{9235F3C6-D8D0-4D02-917B-3EA3F680AAE7}">
      <text>
        <r>
          <rPr>
            <sz val="9"/>
            <color indexed="81"/>
            <rFont val="Tahoma"/>
            <family val="2"/>
          </rPr>
          <t>Assumption</t>
        </r>
      </text>
    </comment>
    <comment ref="AL106" authorId="0" shapeId="0" xr:uid="{30FACFF9-9C6C-49CC-AF13-BCE69CEF9679}">
      <text>
        <r>
          <rPr>
            <sz val="9"/>
            <color indexed="81"/>
            <rFont val="Tahoma"/>
            <family val="2"/>
          </rPr>
          <t>Assumption</t>
        </r>
      </text>
    </comment>
    <comment ref="AM106" authorId="0" shapeId="0" xr:uid="{CEE9173C-D42D-4039-A269-309B269D0FB8}">
      <text>
        <r>
          <rPr>
            <sz val="9"/>
            <color indexed="81"/>
            <rFont val="Tahoma"/>
            <family val="2"/>
          </rPr>
          <t>Assumption</t>
        </r>
      </text>
    </comment>
    <comment ref="AN106" authorId="0" shapeId="0" xr:uid="{CFB18158-035B-471A-8FE8-AA426812E622}">
      <text>
        <r>
          <rPr>
            <sz val="9"/>
            <color indexed="81"/>
            <rFont val="Tahoma"/>
            <family val="2"/>
          </rPr>
          <t>Assumption</t>
        </r>
      </text>
    </comment>
    <comment ref="AO106" authorId="0" shapeId="0" xr:uid="{6F55CC6F-9003-457B-BFD9-074381DD6765}">
      <text>
        <r>
          <rPr>
            <sz val="9"/>
            <color indexed="81"/>
            <rFont val="Tahoma"/>
            <family val="2"/>
          </rPr>
          <t>Assumption</t>
        </r>
      </text>
    </comment>
    <comment ref="AP106" authorId="0" shapeId="0" xr:uid="{D77E43AF-41EB-470A-B6BE-AF624ED92AC6}">
      <text>
        <r>
          <rPr>
            <sz val="9"/>
            <color indexed="81"/>
            <rFont val="Tahoma"/>
            <family val="2"/>
          </rPr>
          <t>Assumption</t>
        </r>
      </text>
    </comment>
    <comment ref="AR106" authorId="0" shapeId="0" xr:uid="{6EAFE5A0-C477-4F7B-AB05-779035B61E5B}">
      <text>
        <r>
          <rPr>
            <sz val="9"/>
            <color indexed="81"/>
            <rFont val="Tahoma"/>
            <family val="2"/>
          </rPr>
          <t>Assumption</t>
        </r>
      </text>
    </comment>
    <comment ref="AS106" authorId="0" shapeId="0" xr:uid="{A90ACF5B-2FB7-4496-9CFB-E6C5374D5F5C}">
      <text>
        <r>
          <rPr>
            <sz val="9"/>
            <color indexed="81"/>
            <rFont val="Tahoma"/>
            <family val="2"/>
          </rPr>
          <t>Assumption</t>
        </r>
      </text>
    </comment>
    <comment ref="AT106" authorId="0" shapeId="0" xr:uid="{D9FD4CCD-301D-4006-ADB2-6D2F31E79876}">
      <text>
        <r>
          <rPr>
            <sz val="9"/>
            <color indexed="81"/>
            <rFont val="Tahoma"/>
            <family val="2"/>
          </rPr>
          <t>Assumption</t>
        </r>
      </text>
    </comment>
    <comment ref="AU106" authorId="0" shapeId="0" xr:uid="{C2515716-D482-4296-A9D8-4A98D75DB2CF}">
      <text>
        <r>
          <rPr>
            <sz val="9"/>
            <color indexed="81"/>
            <rFont val="Tahoma"/>
            <family val="2"/>
          </rPr>
          <t>Assumption</t>
        </r>
      </text>
    </comment>
    <comment ref="V107" authorId="0" shapeId="0" xr:uid="{DE97CD3B-8071-4956-B667-61B522DF8086}">
      <text>
        <r>
          <rPr>
            <sz val="9"/>
            <color indexed="81"/>
            <rFont val="Tahoma"/>
            <family val="2"/>
          </rPr>
          <t>Assumption</t>
        </r>
      </text>
    </comment>
    <comment ref="W107" authorId="0" shapeId="0" xr:uid="{2D18BA14-500E-4A8D-9674-DA3FCFDB2548}">
      <text>
        <r>
          <rPr>
            <sz val="9"/>
            <color indexed="81"/>
            <rFont val="Tahoma"/>
            <family val="2"/>
          </rPr>
          <t>Assumption</t>
        </r>
      </text>
    </comment>
    <comment ref="X107" authorId="0" shapeId="0" xr:uid="{1F95E95C-7D45-4076-B92D-F1A23F3DDD5C}">
      <text>
        <r>
          <rPr>
            <sz val="9"/>
            <color indexed="81"/>
            <rFont val="Tahoma"/>
            <family val="2"/>
          </rPr>
          <t>Assumption</t>
        </r>
      </text>
    </comment>
    <comment ref="Y107" authorId="0" shapeId="0" xr:uid="{394E9DCE-FDFB-4E42-A3F1-51654322763E}">
      <text>
        <r>
          <rPr>
            <sz val="9"/>
            <color indexed="81"/>
            <rFont val="Tahoma"/>
            <family val="2"/>
          </rPr>
          <t>Assumption</t>
        </r>
      </text>
    </comment>
    <comment ref="Z107" authorId="0" shapeId="0" xr:uid="{A4E0CB67-E286-45D5-A49F-BE32537D7316}">
      <text>
        <r>
          <rPr>
            <sz val="9"/>
            <color indexed="81"/>
            <rFont val="Tahoma"/>
            <family val="2"/>
          </rPr>
          <t>Assumption</t>
        </r>
      </text>
    </comment>
    <comment ref="AA107" authorId="0" shapeId="0" xr:uid="{4ABDA229-E335-4A78-A928-D2AAE313E9A2}">
      <text>
        <r>
          <rPr>
            <sz val="9"/>
            <color indexed="81"/>
            <rFont val="Tahoma"/>
            <family val="2"/>
          </rPr>
          <t>Assumption</t>
        </r>
      </text>
    </comment>
    <comment ref="AB107" authorId="0" shapeId="0" xr:uid="{135A14C3-8B4C-4ACA-ACED-76AD2DB0D1CE}">
      <text>
        <r>
          <rPr>
            <sz val="9"/>
            <color indexed="81"/>
            <rFont val="Tahoma"/>
            <family val="2"/>
          </rPr>
          <t>Assumption</t>
        </r>
      </text>
    </comment>
    <comment ref="AC107" authorId="0" shapeId="0" xr:uid="{7913CE3F-5281-4A0D-A891-D4B8FBD8F6DC}">
      <text>
        <r>
          <rPr>
            <sz val="9"/>
            <color indexed="81"/>
            <rFont val="Tahoma"/>
            <family val="2"/>
          </rPr>
          <t>Assumption</t>
        </r>
      </text>
    </comment>
    <comment ref="AD107" authorId="0" shapeId="0" xr:uid="{218107ED-5656-4478-8959-45E1E4F42F3A}">
      <text>
        <r>
          <rPr>
            <sz val="9"/>
            <color indexed="81"/>
            <rFont val="Tahoma"/>
            <family val="2"/>
          </rPr>
          <t>Assumption</t>
        </r>
      </text>
    </comment>
    <comment ref="AE107" authorId="0" shapeId="0" xr:uid="{4F85D862-39C9-4C97-BC7E-14AC6D9A493F}">
      <text>
        <r>
          <rPr>
            <sz val="9"/>
            <color indexed="81"/>
            <rFont val="Tahoma"/>
            <family val="2"/>
          </rPr>
          <t>Assumption</t>
        </r>
      </text>
    </comment>
    <comment ref="AL107" authorId="0" shapeId="0" xr:uid="{A0BC2CF3-ED7C-4153-8D59-DCCFF44BE5F4}">
      <text>
        <r>
          <rPr>
            <sz val="9"/>
            <color indexed="81"/>
            <rFont val="Tahoma"/>
            <family val="2"/>
          </rPr>
          <t>Assumption</t>
        </r>
      </text>
    </comment>
    <comment ref="AM107" authorId="0" shapeId="0" xr:uid="{EADE0494-D31C-4538-8242-3475BC519FC0}">
      <text>
        <r>
          <rPr>
            <sz val="9"/>
            <color indexed="81"/>
            <rFont val="Tahoma"/>
            <family val="2"/>
          </rPr>
          <t>Assumption</t>
        </r>
      </text>
    </comment>
    <comment ref="AN107" authorId="0" shapeId="0" xr:uid="{E5122019-40D2-4552-A3E0-92ADD951D2B8}">
      <text>
        <r>
          <rPr>
            <sz val="9"/>
            <color indexed="81"/>
            <rFont val="Tahoma"/>
            <family val="2"/>
          </rPr>
          <t>Assumption</t>
        </r>
      </text>
    </comment>
    <comment ref="AO107" authorId="0" shapeId="0" xr:uid="{A6BEA83A-69A4-4434-8D8E-992ADAEB70C2}">
      <text>
        <r>
          <rPr>
            <sz val="9"/>
            <color indexed="81"/>
            <rFont val="Tahoma"/>
            <family val="2"/>
          </rPr>
          <t>Assumption</t>
        </r>
      </text>
    </comment>
    <comment ref="AP107" authorId="0" shapeId="0" xr:uid="{A2D17608-875A-40BE-9B44-8C397D232372}">
      <text>
        <r>
          <rPr>
            <sz val="9"/>
            <color indexed="81"/>
            <rFont val="Tahoma"/>
            <family val="2"/>
          </rPr>
          <t>Assumption</t>
        </r>
      </text>
    </comment>
    <comment ref="AR107" authorId="0" shapeId="0" xr:uid="{91861FCB-1E9A-4DDC-95EC-227263FE1496}">
      <text>
        <r>
          <rPr>
            <sz val="9"/>
            <color indexed="81"/>
            <rFont val="Tahoma"/>
            <family val="2"/>
          </rPr>
          <t>Assumption</t>
        </r>
      </text>
    </comment>
    <comment ref="AS107" authorId="0" shapeId="0" xr:uid="{C0FF8561-8CB7-4F49-8FCE-57BFEC10A072}">
      <text>
        <r>
          <rPr>
            <sz val="9"/>
            <color indexed="81"/>
            <rFont val="Tahoma"/>
            <family val="2"/>
          </rPr>
          <t>Assumption</t>
        </r>
      </text>
    </comment>
    <comment ref="AT107" authorId="0" shapeId="0" xr:uid="{714C19B1-A322-4613-BC64-D250399FDC53}">
      <text>
        <r>
          <rPr>
            <sz val="9"/>
            <color indexed="81"/>
            <rFont val="Tahoma"/>
            <family val="2"/>
          </rPr>
          <t>Assumption</t>
        </r>
      </text>
    </comment>
    <comment ref="AU107" authorId="0" shapeId="0" xr:uid="{AF56F966-8D06-4BEF-A97F-16C3F0AAC0DD}">
      <text>
        <r>
          <rPr>
            <sz val="9"/>
            <color indexed="81"/>
            <rFont val="Tahoma"/>
            <family val="2"/>
          </rPr>
          <t>Assumption</t>
        </r>
      </text>
    </comment>
    <comment ref="AL108" authorId="0" shapeId="0" xr:uid="{08DD0F1F-ED0D-45B0-B804-2CD3707C05E4}">
      <text>
        <r>
          <rPr>
            <sz val="9"/>
            <color indexed="81"/>
            <rFont val="Tahoma"/>
            <family val="2"/>
          </rPr>
          <t>Assumption</t>
        </r>
      </text>
    </comment>
    <comment ref="AM108" authorId="0" shapeId="0" xr:uid="{A50FB0DC-C160-45A3-9D0C-65C1DB3DA863}">
      <text>
        <r>
          <rPr>
            <sz val="9"/>
            <color indexed="81"/>
            <rFont val="Tahoma"/>
            <family val="2"/>
          </rPr>
          <t>Assumption</t>
        </r>
      </text>
    </comment>
    <comment ref="AN108" authorId="0" shapeId="0" xr:uid="{A38F19CE-8F9A-409F-9951-F5F031F92A15}">
      <text>
        <r>
          <rPr>
            <sz val="9"/>
            <color indexed="81"/>
            <rFont val="Tahoma"/>
            <family val="2"/>
          </rPr>
          <t>Assumption</t>
        </r>
      </text>
    </comment>
    <comment ref="AO108" authorId="0" shapeId="0" xr:uid="{0CED70CA-D725-40E3-A35E-3E95E8BD2635}">
      <text>
        <r>
          <rPr>
            <sz val="9"/>
            <color indexed="81"/>
            <rFont val="Tahoma"/>
            <family val="2"/>
          </rPr>
          <t>Assumption</t>
        </r>
      </text>
    </comment>
    <comment ref="AP108" authorId="0" shapeId="0" xr:uid="{96089488-47A5-45FA-8E74-4F6426EE6FD0}">
      <text>
        <r>
          <rPr>
            <sz val="9"/>
            <color indexed="81"/>
            <rFont val="Tahoma"/>
            <family val="2"/>
          </rPr>
          <t>Assumption</t>
        </r>
      </text>
    </comment>
    <comment ref="AR108" authorId="0" shapeId="0" xr:uid="{CA2AB44C-8E58-43D7-B750-362C32EE1F04}">
      <text>
        <r>
          <rPr>
            <sz val="9"/>
            <color indexed="81"/>
            <rFont val="Tahoma"/>
            <family val="2"/>
          </rPr>
          <t>Assumption</t>
        </r>
      </text>
    </comment>
    <comment ref="AS108" authorId="0" shapeId="0" xr:uid="{086C4FF4-7CE4-4DE8-B67F-279E1AB80C39}">
      <text>
        <r>
          <rPr>
            <sz val="9"/>
            <color indexed="81"/>
            <rFont val="Tahoma"/>
            <family val="2"/>
          </rPr>
          <t>Assumption</t>
        </r>
      </text>
    </comment>
    <comment ref="AT108" authorId="0" shapeId="0" xr:uid="{5BB7762C-BE6C-4054-A8AF-F5366A05C7AE}">
      <text>
        <r>
          <rPr>
            <sz val="9"/>
            <color indexed="81"/>
            <rFont val="Tahoma"/>
            <family val="2"/>
          </rPr>
          <t>Assumption</t>
        </r>
      </text>
    </comment>
    <comment ref="AU108" authorId="0" shapeId="0" xr:uid="{270B58F7-8869-470F-850C-4EF952305BFD}">
      <text>
        <r>
          <rPr>
            <sz val="9"/>
            <color indexed="81"/>
            <rFont val="Tahoma"/>
            <family val="2"/>
          </rPr>
          <t>Assumption</t>
        </r>
      </text>
    </comment>
    <comment ref="V109" authorId="0" shapeId="0" xr:uid="{78444C7B-A215-49A5-999D-7F241D0130F7}">
      <text>
        <r>
          <rPr>
            <sz val="9"/>
            <color indexed="81"/>
            <rFont val="Tahoma"/>
            <family val="2"/>
          </rPr>
          <t>Assumption</t>
        </r>
      </text>
    </comment>
    <comment ref="Y109" authorId="0" shapeId="0" xr:uid="{0DD06FB7-26DB-4D03-A889-DE69C8BDBA85}">
      <text>
        <r>
          <rPr>
            <sz val="9"/>
            <color indexed="81"/>
            <rFont val="Tahoma"/>
            <family val="2"/>
          </rPr>
          <t>Assumption</t>
        </r>
      </text>
    </comment>
    <comment ref="AB109" authorId="0" shapeId="0" xr:uid="{03681295-A90C-4D24-82C5-ADF7FFC4BA01}">
      <text>
        <r>
          <rPr>
            <sz val="9"/>
            <color indexed="81"/>
            <rFont val="Tahoma"/>
            <family val="2"/>
          </rPr>
          <t>Assumption</t>
        </r>
      </text>
    </comment>
    <comment ref="AC109" authorId="0" shapeId="0" xr:uid="{28514060-EE30-42E1-B803-4055D3EB11CE}">
      <text>
        <r>
          <rPr>
            <sz val="9"/>
            <color indexed="81"/>
            <rFont val="Tahoma"/>
            <family val="2"/>
          </rPr>
          <t>Assumption</t>
        </r>
      </text>
    </comment>
    <comment ref="AD109" authorId="0" shapeId="0" xr:uid="{53D3009C-D1AC-4DBB-AD1E-B4FAF6D41AB3}">
      <text>
        <r>
          <rPr>
            <sz val="9"/>
            <color indexed="81"/>
            <rFont val="Tahoma"/>
            <family val="2"/>
          </rPr>
          <t>Assumption</t>
        </r>
      </text>
    </comment>
    <comment ref="AL109" authorId="0" shapeId="0" xr:uid="{73B128D6-B8EC-473B-AFD4-91A76DAC34F2}">
      <text>
        <r>
          <rPr>
            <sz val="9"/>
            <color indexed="81"/>
            <rFont val="Tahoma"/>
            <family val="2"/>
          </rPr>
          <t>Assumption</t>
        </r>
      </text>
    </comment>
    <comment ref="AM109" authorId="0" shapeId="0" xr:uid="{B6A2ED5B-C92A-4740-8683-3C777929B93C}">
      <text>
        <r>
          <rPr>
            <sz val="9"/>
            <color indexed="81"/>
            <rFont val="Tahoma"/>
            <family val="2"/>
          </rPr>
          <t>Assumption</t>
        </r>
      </text>
    </comment>
    <comment ref="AN109" authorId="0" shapeId="0" xr:uid="{E0ECDC76-C59A-49C8-A690-B98046999FA1}">
      <text>
        <r>
          <rPr>
            <sz val="9"/>
            <color indexed="81"/>
            <rFont val="Tahoma"/>
            <family val="2"/>
          </rPr>
          <t>Assumption</t>
        </r>
      </text>
    </comment>
    <comment ref="AO109" authorId="0" shapeId="0" xr:uid="{879E597D-46C2-46C8-B184-CACDFA6519B4}">
      <text>
        <r>
          <rPr>
            <sz val="9"/>
            <color indexed="81"/>
            <rFont val="Tahoma"/>
            <family val="2"/>
          </rPr>
          <t>Assumption</t>
        </r>
      </text>
    </comment>
    <comment ref="AP109" authorId="0" shapeId="0" xr:uid="{108FD7F7-C99F-4EDE-9A26-B1A77A77A3E0}">
      <text>
        <r>
          <rPr>
            <sz val="9"/>
            <color indexed="81"/>
            <rFont val="Tahoma"/>
            <family val="2"/>
          </rPr>
          <t>Assumption</t>
        </r>
      </text>
    </comment>
    <comment ref="AR109" authorId="0" shapeId="0" xr:uid="{8F8AD44D-7FBF-4877-ADFE-2F6F93369BA5}">
      <text>
        <r>
          <rPr>
            <sz val="9"/>
            <color indexed="81"/>
            <rFont val="Tahoma"/>
            <family val="2"/>
          </rPr>
          <t>Assumption</t>
        </r>
      </text>
    </comment>
    <comment ref="AS109" authorId="0" shapeId="0" xr:uid="{5AF03C05-DE0A-40E0-9E37-7CB9BE7A84F2}">
      <text>
        <r>
          <rPr>
            <sz val="9"/>
            <color indexed="81"/>
            <rFont val="Tahoma"/>
            <family val="2"/>
          </rPr>
          <t>Assumption</t>
        </r>
      </text>
    </comment>
    <comment ref="AT109" authorId="0" shapeId="0" xr:uid="{A3319AFC-9ED5-4CC9-98D8-15D6F8C66A1C}">
      <text>
        <r>
          <rPr>
            <sz val="9"/>
            <color indexed="81"/>
            <rFont val="Tahoma"/>
            <family val="2"/>
          </rPr>
          <t>Assumption</t>
        </r>
      </text>
    </comment>
    <comment ref="AU109" authorId="0" shapeId="0" xr:uid="{F18F5834-6488-4505-AB19-1D9BC7ABC99F}">
      <text>
        <r>
          <rPr>
            <sz val="9"/>
            <color indexed="81"/>
            <rFont val="Tahoma"/>
            <family val="2"/>
          </rPr>
          <t>Assumption</t>
        </r>
      </text>
    </comment>
    <comment ref="X110" authorId="0" shapeId="0" xr:uid="{778AE278-6BDB-4D54-91A2-37B21BC30429}">
      <text>
        <r>
          <rPr>
            <sz val="9"/>
            <color indexed="81"/>
            <rFont val="Tahoma"/>
            <family val="2"/>
          </rPr>
          <t>Assumption</t>
        </r>
      </text>
    </comment>
    <comment ref="Y110" authorId="0" shapeId="0" xr:uid="{62DBCD2A-1C12-4EFA-8717-48AE04FE2CE8}">
      <text>
        <r>
          <rPr>
            <sz val="9"/>
            <color indexed="81"/>
            <rFont val="Tahoma"/>
            <family val="2"/>
          </rPr>
          <t>Assumption</t>
        </r>
      </text>
    </comment>
    <comment ref="Z110" authorId="0" shapeId="0" xr:uid="{3078E22D-4F75-41BD-87AF-A8E91E62838C}">
      <text>
        <r>
          <rPr>
            <sz val="9"/>
            <color indexed="81"/>
            <rFont val="Tahoma"/>
            <family val="2"/>
          </rPr>
          <t>Assumption</t>
        </r>
      </text>
    </comment>
    <comment ref="AA110" authorId="0" shapeId="0" xr:uid="{12E7FA36-5F93-4B97-86F5-AD8F8484DEEE}">
      <text>
        <r>
          <rPr>
            <sz val="9"/>
            <color indexed="81"/>
            <rFont val="Tahoma"/>
            <family val="2"/>
          </rPr>
          <t>Assumption</t>
        </r>
      </text>
    </comment>
    <comment ref="AB110" authorId="0" shapeId="0" xr:uid="{A7C6A3CF-3333-4D7B-907F-A1B9FF8427E3}">
      <text>
        <r>
          <rPr>
            <sz val="9"/>
            <color indexed="81"/>
            <rFont val="Tahoma"/>
            <family val="2"/>
          </rPr>
          <t>Assumption</t>
        </r>
      </text>
    </comment>
    <comment ref="AC110" authorId="0" shapeId="0" xr:uid="{BA14F8AA-2EDD-4D0A-86D6-238A922C484C}">
      <text>
        <r>
          <rPr>
            <sz val="9"/>
            <color indexed="81"/>
            <rFont val="Tahoma"/>
            <family val="2"/>
          </rPr>
          <t>Assumption</t>
        </r>
      </text>
    </comment>
    <comment ref="AD110" authorId="0" shapeId="0" xr:uid="{18792721-CD88-48EB-97AC-6B608F313B53}">
      <text>
        <r>
          <rPr>
            <sz val="9"/>
            <color indexed="81"/>
            <rFont val="Tahoma"/>
            <family val="2"/>
          </rPr>
          <t>Assumption</t>
        </r>
      </text>
    </comment>
    <comment ref="AE110" authorId="0" shapeId="0" xr:uid="{673CCFD6-D890-44F6-A951-21B4C8630593}">
      <text>
        <r>
          <rPr>
            <sz val="9"/>
            <color indexed="81"/>
            <rFont val="Tahoma"/>
            <family val="2"/>
          </rPr>
          <t>Assumption</t>
        </r>
      </text>
    </comment>
    <comment ref="AL110" authorId="0" shapeId="0" xr:uid="{B7A6345F-3FD0-4307-A131-47FD05826CC5}">
      <text>
        <r>
          <rPr>
            <sz val="9"/>
            <color indexed="81"/>
            <rFont val="Tahoma"/>
            <family val="2"/>
          </rPr>
          <t>Assumption</t>
        </r>
      </text>
    </comment>
    <comment ref="AM110" authorId="0" shapeId="0" xr:uid="{1168C67A-171F-4ED3-A37B-114812C0A458}">
      <text>
        <r>
          <rPr>
            <sz val="9"/>
            <color indexed="81"/>
            <rFont val="Tahoma"/>
            <family val="2"/>
          </rPr>
          <t>Assumption</t>
        </r>
      </text>
    </comment>
    <comment ref="AN110" authorId="0" shapeId="0" xr:uid="{6B5398FF-BC66-41F4-A9A3-3998694CFE8E}">
      <text>
        <r>
          <rPr>
            <sz val="9"/>
            <color indexed="81"/>
            <rFont val="Tahoma"/>
            <family val="2"/>
          </rPr>
          <t>Assumption</t>
        </r>
      </text>
    </comment>
    <comment ref="AO110" authorId="0" shapeId="0" xr:uid="{B4A97435-BEE0-4091-9D41-17CEF70767E7}">
      <text>
        <r>
          <rPr>
            <sz val="9"/>
            <color indexed="81"/>
            <rFont val="Tahoma"/>
            <family val="2"/>
          </rPr>
          <t>Assumption</t>
        </r>
      </text>
    </comment>
    <comment ref="AP110" authorId="0" shapeId="0" xr:uid="{11323909-399F-4E02-97A1-35A8878AFE05}">
      <text>
        <r>
          <rPr>
            <sz val="9"/>
            <color indexed="81"/>
            <rFont val="Tahoma"/>
            <family val="2"/>
          </rPr>
          <t>Assumption</t>
        </r>
      </text>
    </comment>
    <comment ref="AR110" authorId="0" shapeId="0" xr:uid="{1614EFC7-7368-4C62-8855-ACD51A98FEEA}">
      <text>
        <r>
          <rPr>
            <sz val="9"/>
            <color indexed="81"/>
            <rFont val="Tahoma"/>
            <family val="2"/>
          </rPr>
          <t>Assumption</t>
        </r>
      </text>
    </comment>
    <comment ref="AS110" authorId="0" shapeId="0" xr:uid="{26FE1A38-C2BC-4049-B93A-A8A251B66BAD}">
      <text>
        <r>
          <rPr>
            <sz val="9"/>
            <color indexed="81"/>
            <rFont val="Tahoma"/>
            <family val="2"/>
          </rPr>
          <t>Assumption</t>
        </r>
      </text>
    </comment>
    <comment ref="AT110" authorId="0" shapeId="0" xr:uid="{D642BE3E-ED18-4791-AFF6-ED4C4CD7554D}">
      <text>
        <r>
          <rPr>
            <sz val="9"/>
            <color indexed="81"/>
            <rFont val="Tahoma"/>
            <family val="2"/>
          </rPr>
          <t>Assumption</t>
        </r>
      </text>
    </comment>
    <comment ref="AU110" authorId="0" shapeId="0" xr:uid="{8D1AEB21-ADF6-447A-BF86-426FB969168B}">
      <text>
        <r>
          <rPr>
            <sz val="9"/>
            <color indexed="81"/>
            <rFont val="Tahoma"/>
            <family val="2"/>
          </rPr>
          <t>Assumption</t>
        </r>
      </text>
    </comment>
    <comment ref="V111" authorId="0" shapeId="0" xr:uid="{4FCD7FE2-E575-48CA-BB71-AEB3AB08B5E8}">
      <text>
        <r>
          <rPr>
            <sz val="9"/>
            <color indexed="81"/>
            <rFont val="Tahoma"/>
            <family val="2"/>
          </rPr>
          <t>Assumption</t>
        </r>
      </text>
    </comment>
    <comment ref="W111" authorId="0" shapeId="0" xr:uid="{2B878CE0-8FEB-461D-ABFB-FD157376BE75}">
      <text>
        <r>
          <rPr>
            <sz val="9"/>
            <color indexed="81"/>
            <rFont val="Tahoma"/>
            <family val="2"/>
          </rPr>
          <t>Assumption</t>
        </r>
      </text>
    </comment>
    <comment ref="X111" authorId="0" shapeId="0" xr:uid="{FEEF8260-C803-43FF-9862-1448EC689515}">
      <text>
        <r>
          <rPr>
            <sz val="9"/>
            <color indexed="81"/>
            <rFont val="Tahoma"/>
            <family val="2"/>
          </rPr>
          <t>Assumption</t>
        </r>
      </text>
    </comment>
    <comment ref="Y111" authorId="0" shapeId="0" xr:uid="{AB9ED1F3-8026-41E9-9448-B39312447847}">
      <text>
        <r>
          <rPr>
            <sz val="9"/>
            <color indexed="81"/>
            <rFont val="Tahoma"/>
            <family val="2"/>
          </rPr>
          <t>Assumption</t>
        </r>
      </text>
    </comment>
    <comment ref="Z111" authorId="0" shapeId="0" xr:uid="{0101DBE9-2235-487E-B041-A574D2E864BE}">
      <text>
        <r>
          <rPr>
            <sz val="9"/>
            <color indexed="81"/>
            <rFont val="Tahoma"/>
            <family val="2"/>
          </rPr>
          <t>Assumption</t>
        </r>
      </text>
    </comment>
    <comment ref="AA111" authorId="0" shapeId="0" xr:uid="{B79E8C9E-8049-4141-988B-60C183403543}">
      <text>
        <r>
          <rPr>
            <sz val="9"/>
            <color indexed="81"/>
            <rFont val="Tahoma"/>
            <family val="2"/>
          </rPr>
          <t>Assumption</t>
        </r>
      </text>
    </comment>
    <comment ref="AB111" authorId="0" shapeId="0" xr:uid="{0911A97C-FD35-47A3-84C0-6DB0316EAABB}">
      <text>
        <r>
          <rPr>
            <sz val="9"/>
            <color indexed="81"/>
            <rFont val="Tahoma"/>
            <family val="2"/>
          </rPr>
          <t>Assumption</t>
        </r>
      </text>
    </comment>
    <comment ref="AC111" authorId="0" shapeId="0" xr:uid="{283D639D-C5C7-4355-AA4D-8FCB94EF5554}">
      <text>
        <r>
          <rPr>
            <sz val="9"/>
            <color indexed="81"/>
            <rFont val="Tahoma"/>
            <family val="2"/>
          </rPr>
          <t>Assumption</t>
        </r>
      </text>
    </comment>
    <comment ref="AD111" authorId="0" shapeId="0" xr:uid="{70E457E2-9110-40BD-8120-9A1925086169}">
      <text>
        <r>
          <rPr>
            <sz val="9"/>
            <color indexed="81"/>
            <rFont val="Tahoma"/>
            <family val="2"/>
          </rPr>
          <t>Assumption</t>
        </r>
      </text>
    </comment>
    <comment ref="AE111" authorId="0" shapeId="0" xr:uid="{9E8456FF-35B5-40E4-8F02-2B56E7E25829}">
      <text>
        <r>
          <rPr>
            <sz val="9"/>
            <color indexed="81"/>
            <rFont val="Tahoma"/>
            <family val="2"/>
          </rPr>
          <t>Assumption</t>
        </r>
      </text>
    </comment>
    <comment ref="AL111" authorId="0" shapeId="0" xr:uid="{968CF600-7F97-4FAC-BD44-B45025077008}">
      <text>
        <r>
          <rPr>
            <sz val="9"/>
            <color indexed="81"/>
            <rFont val="Tahoma"/>
            <family val="2"/>
          </rPr>
          <t>Assumption</t>
        </r>
      </text>
    </comment>
    <comment ref="AM111" authorId="0" shapeId="0" xr:uid="{2B3F4A05-A25C-45CE-BA02-AC7F35FEA4AF}">
      <text>
        <r>
          <rPr>
            <sz val="9"/>
            <color indexed="81"/>
            <rFont val="Tahoma"/>
            <family val="2"/>
          </rPr>
          <t>Assumption</t>
        </r>
      </text>
    </comment>
    <comment ref="AN111" authorId="0" shapeId="0" xr:uid="{153010CF-25C9-4F43-8AAC-6BB6ABF737DF}">
      <text>
        <r>
          <rPr>
            <sz val="9"/>
            <color indexed="81"/>
            <rFont val="Tahoma"/>
            <family val="2"/>
          </rPr>
          <t>Assumption</t>
        </r>
      </text>
    </comment>
    <comment ref="AO111" authorId="0" shapeId="0" xr:uid="{86EA10A6-9C0C-453A-92BE-D3B67CBC050B}">
      <text>
        <r>
          <rPr>
            <sz val="9"/>
            <color indexed="81"/>
            <rFont val="Tahoma"/>
            <family val="2"/>
          </rPr>
          <t>Assumption</t>
        </r>
      </text>
    </comment>
    <comment ref="AP111" authorId="0" shapeId="0" xr:uid="{5D86FCE1-59F7-4C79-B84E-A6FB5C5B1F63}">
      <text>
        <r>
          <rPr>
            <sz val="9"/>
            <color indexed="81"/>
            <rFont val="Tahoma"/>
            <family val="2"/>
          </rPr>
          <t>Assumption</t>
        </r>
      </text>
    </comment>
    <comment ref="AR111" authorId="0" shapeId="0" xr:uid="{F1D9ECCD-A7BF-431D-AACB-5AE8776DEE1F}">
      <text>
        <r>
          <rPr>
            <sz val="9"/>
            <color indexed="81"/>
            <rFont val="Tahoma"/>
            <family val="2"/>
          </rPr>
          <t>Assumption</t>
        </r>
      </text>
    </comment>
    <comment ref="AS111" authorId="0" shapeId="0" xr:uid="{CFB98CCF-CEFC-4F5D-948F-6C77864EF3DD}">
      <text>
        <r>
          <rPr>
            <sz val="9"/>
            <color indexed="81"/>
            <rFont val="Tahoma"/>
            <family val="2"/>
          </rPr>
          <t>Assumption</t>
        </r>
      </text>
    </comment>
    <comment ref="AT111" authorId="0" shapeId="0" xr:uid="{F3202313-7539-474F-8BC0-CAFFFFA6B395}">
      <text>
        <r>
          <rPr>
            <sz val="9"/>
            <color indexed="81"/>
            <rFont val="Tahoma"/>
            <family val="2"/>
          </rPr>
          <t>Assumption</t>
        </r>
      </text>
    </comment>
    <comment ref="AU111" authorId="0" shapeId="0" xr:uid="{862ADF08-0E6D-4DD7-BF85-3A16F21534A4}">
      <text>
        <r>
          <rPr>
            <sz val="9"/>
            <color indexed="81"/>
            <rFont val="Tahoma"/>
            <family val="2"/>
          </rPr>
          <t>Assumption</t>
        </r>
      </text>
    </comment>
    <comment ref="AL112" authorId="0" shapeId="0" xr:uid="{3E263FCF-113F-43F8-823A-0636B5D2F891}">
      <text>
        <r>
          <rPr>
            <sz val="9"/>
            <color indexed="81"/>
            <rFont val="Tahoma"/>
            <family val="2"/>
          </rPr>
          <t>Assumption</t>
        </r>
      </text>
    </comment>
    <comment ref="AM112" authorId="0" shapeId="0" xr:uid="{9F86E4CD-688C-47FC-A50C-0CD1B2D05C82}">
      <text>
        <r>
          <rPr>
            <sz val="9"/>
            <color indexed="81"/>
            <rFont val="Tahoma"/>
            <family val="2"/>
          </rPr>
          <t>Assumption</t>
        </r>
      </text>
    </comment>
    <comment ref="AN112" authorId="0" shapeId="0" xr:uid="{4D16CFA1-BA1B-4C79-9559-2A383924D4ED}">
      <text>
        <r>
          <rPr>
            <sz val="9"/>
            <color indexed="81"/>
            <rFont val="Tahoma"/>
            <family val="2"/>
          </rPr>
          <t>Assumption</t>
        </r>
      </text>
    </comment>
    <comment ref="AO112" authorId="0" shapeId="0" xr:uid="{DC65D4D0-8E16-4257-A980-322C17838EF2}">
      <text>
        <r>
          <rPr>
            <sz val="9"/>
            <color indexed="81"/>
            <rFont val="Tahoma"/>
            <family val="2"/>
          </rPr>
          <t>Assumption</t>
        </r>
      </text>
    </comment>
    <comment ref="AP112" authorId="0" shapeId="0" xr:uid="{88702919-3176-4A75-91C8-0E8BDC89AAEA}">
      <text>
        <r>
          <rPr>
            <sz val="9"/>
            <color indexed="81"/>
            <rFont val="Tahoma"/>
            <family val="2"/>
          </rPr>
          <t>Assumption</t>
        </r>
      </text>
    </comment>
    <comment ref="AR112" authorId="0" shapeId="0" xr:uid="{3DBD2163-F009-442E-8979-18A742C95E26}">
      <text>
        <r>
          <rPr>
            <sz val="9"/>
            <color indexed="81"/>
            <rFont val="Tahoma"/>
            <family val="2"/>
          </rPr>
          <t>Assumption</t>
        </r>
      </text>
    </comment>
    <comment ref="AS112" authorId="0" shapeId="0" xr:uid="{8A3A9EF1-8F0D-4841-A66C-4CD5CB4E841A}">
      <text>
        <r>
          <rPr>
            <sz val="9"/>
            <color indexed="81"/>
            <rFont val="Tahoma"/>
            <family val="2"/>
          </rPr>
          <t>Assumption</t>
        </r>
      </text>
    </comment>
    <comment ref="AT112" authorId="0" shapeId="0" xr:uid="{F60A1C06-4B75-4773-8BBA-A9B730222696}">
      <text>
        <r>
          <rPr>
            <sz val="9"/>
            <color indexed="81"/>
            <rFont val="Tahoma"/>
            <family val="2"/>
          </rPr>
          <t>Assumption</t>
        </r>
      </text>
    </comment>
    <comment ref="AU112" authorId="0" shapeId="0" xr:uid="{BC064AC3-CCF8-4F75-BF6C-53D3FF50B5FC}">
      <text>
        <r>
          <rPr>
            <sz val="9"/>
            <color indexed="81"/>
            <rFont val="Tahoma"/>
            <family val="2"/>
          </rPr>
          <t>Assumption</t>
        </r>
      </text>
    </comment>
    <comment ref="AL113" authorId="0" shapeId="0" xr:uid="{C86FDDDA-CB99-4BD8-95A1-22FC98DC6CE1}">
      <text>
        <r>
          <rPr>
            <sz val="9"/>
            <color indexed="81"/>
            <rFont val="Tahoma"/>
            <family val="2"/>
          </rPr>
          <t>Assumption</t>
        </r>
      </text>
    </comment>
    <comment ref="AM113" authorId="0" shapeId="0" xr:uid="{6A243572-AAC9-480D-AEDB-3C7CD20CA4EB}">
      <text>
        <r>
          <rPr>
            <sz val="9"/>
            <color indexed="81"/>
            <rFont val="Tahoma"/>
            <family val="2"/>
          </rPr>
          <t>Assumption</t>
        </r>
      </text>
    </comment>
    <comment ref="AN113" authorId="0" shapeId="0" xr:uid="{ED7741B9-154B-4911-BB48-3BBF8394FAE5}">
      <text>
        <r>
          <rPr>
            <sz val="9"/>
            <color indexed="81"/>
            <rFont val="Tahoma"/>
            <family val="2"/>
          </rPr>
          <t>Assumption</t>
        </r>
      </text>
    </comment>
    <comment ref="AO113" authorId="0" shapeId="0" xr:uid="{4FA1839A-359E-4B96-BE51-DD4FCBD2C6EE}">
      <text>
        <r>
          <rPr>
            <sz val="9"/>
            <color indexed="81"/>
            <rFont val="Tahoma"/>
            <family val="2"/>
          </rPr>
          <t>Assumption</t>
        </r>
      </text>
    </comment>
    <comment ref="AP113" authorId="0" shapeId="0" xr:uid="{4A8E5906-FE61-4AEF-B44E-D03DB17C02F5}">
      <text>
        <r>
          <rPr>
            <sz val="9"/>
            <color indexed="81"/>
            <rFont val="Tahoma"/>
            <family val="2"/>
          </rPr>
          <t>Assumption</t>
        </r>
      </text>
    </comment>
    <comment ref="AR113" authorId="0" shapeId="0" xr:uid="{2FC4F0A7-62F7-4C6E-B351-643C560AB5FB}">
      <text>
        <r>
          <rPr>
            <sz val="9"/>
            <color indexed="81"/>
            <rFont val="Tahoma"/>
            <family val="2"/>
          </rPr>
          <t>Assumption</t>
        </r>
      </text>
    </comment>
    <comment ref="AS113" authorId="0" shapeId="0" xr:uid="{262E0A66-306D-4215-9B37-B44FFE6B48D8}">
      <text>
        <r>
          <rPr>
            <sz val="9"/>
            <color indexed="81"/>
            <rFont val="Tahoma"/>
            <family val="2"/>
          </rPr>
          <t>Assumption</t>
        </r>
      </text>
    </comment>
    <comment ref="AT113" authorId="0" shapeId="0" xr:uid="{B099B5C0-5EC7-4694-BC94-F2F44E882274}">
      <text>
        <r>
          <rPr>
            <sz val="9"/>
            <color indexed="81"/>
            <rFont val="Tahoma"/>
            <family val="2"/>
          </rPr>
          <t>Assumption</t>
        </r>
      </text>
    </comment>
    <comment ref="AU113" authorId="0" shapeId="0" xr:uid="{879B4501-4A71-4311-A783-A700FFE762A1}">
      <text>
        <r>
          <rPr>
            <sz val="9"/>
            <color indexed="81"/>
            <rFont val="Tahoma"/>
            <family val="2"/>
          </rPr>
          <t>Assumption</t>
        </r>
      </text>
    </comment>
    <comment ref="V114" authorId="0" shapeId="0" xr:uid="{A3DE0497-54E9-480E-BEDE-A8E737A3E2EA}">
      <text>
        <r>
          <rPr>
            <sz val="9"/>
            <color indexed="81"/>
            <rFont val="Tahoma"/>
            <family val="2"/>
          </rPr>
          <t>Assumption</t>
        </r>
      </text>
    </comment>
    <comment ref="AL114" authorId="0" shapeId="0" xr:uid="{C146C1FC-CDFF-41F7-98FF-5BA5B20C7CF0}">
      <text>
        <r>
          <rPr>
            <sz val="9"/>
            <color indexed="81"/>
            <rFont val="Tahoma"/>
            <family val="2"/>
          </rPr>
          <t>Assumption</t>
        </r>
      </text>
    </comment>
    <comment ref="AM114" authorId="0" shapeId="0" xr:uid="{47EC85D8-CF8A-45CC-85F6-1B0CD260EEB3}">
      <text>
        <r>
          <rPr>
            <sz val="9"/>
            <color indexed="81"/>
            <rFont val="Tahoma"/>
            <family val="2"/>
          </rPr>
          <t>Assumption</t>
        </r>
      </text>
    </comment>
    <comment ref="AN114" authorId="0" shapeId="0" xr:uid="{550D794B-F4FF-43D7-A7EE-9D7E1C8B6E6A}">
      <text>
        <r>
          <rPr>
            <sz val="9"/>
            <color indexed="81"/>
            <rFont val="Tahoma"/>
            <family val="2"/>
          </rPr>
          <t>Assumption</t>
        </r>
      </text>
    </comment>
    <comment ref="AO114" authorId="0" shapeId="0" xr:uid="{CDAB7662-E019-4992-B849-17AEF0EA5E50}">
      <text>
        <r>
          <rPr>
            <sz val="9"/>
            <color indexed="81"/>
            <rFont val="Tahoma"/>
            <family val="2"/>
          </rPr>
          <t>Assumption</t>
        </r>
      </text>
    </comment>
    <comment ref="AP114" authorId="0" shapeId="0" xr:uid="{47A65185-5573-47CE-AFF1-813B64D5CDA7}">
      <text>
        <r>
          <rPr>
            <sz val="9"/>
            <color indexed="81"/>
            <rFont val="Tahoma"/>
            <family val="2"/>
          </rPr>
          <t>Assumption</t>
        </r>
      </text>
    </comment>
    <comment ref="AR114" authorId="0" shapeId="0" xr:uid="{D544FC27-D158-4764-A1AE-0D9F38198FE7}">
      <text>
        <r>
          <rPr>
            <sz val="9"/>
            <color indexed="81"/>
            <rFont val="Tahoma"/>
            <family val="2"/>
          </rPr>
          <t>Assumption</t>
        </r>
      </text>
    </comment>
    <comment ref="AS114" authorId="0" shapeId="0" xr:uid="{5D212060-2CBF-4A0E-B1FB-42F641B25127}">
      <text>
        <r>
          <rPr>
            <sz val="9"/>
            <color indexed="81"/>
            <rFont val="Tahoma"/>
            <family val="2"/>
          </rPr>
          <t>Assumption</t>
        </r>
      </text>
    </comment>
    <comment ref="AT114" authorId="0" shapeId="0" xr:uid="{FE355081-11E7-4CC1-AA2E-69BB22089160}">
      <text>
        <r>
          <rPr>
            <sz val="9"/>
            <color indexed="81"/>
            <rFont val="Tahoma"/>
            <family val="2"/>
          </rPr>
          <t>Assumption</t>
        </r>
      </text>
    </comment>
    <comment ref="AU114" authorId="0" shapeId="0" xr:uid="{362508F6-EE62-4BA5-8616-63035ADF7DDF}">
      <text>
        <r>
          <rPr>
            <sz val="9"/>
            <color indexed="81"/>
            <rFont val="Tahoma"/>
            <family val="2"/>
          </rPr>
          <t>Assumption</t>
        </r>
      </text>
    </comment>
    <comment ref="V115" authorId="0" shapeId="0" xr:uid="{DFA150DD-5813-47DA-B4BF-72C3B33649D0}">
      <text>
        <r>
          <rPr>
            <sz val="9"/>
            <color indexed="81"/>
            <rFont val="Tahoma"/>
            <family val="2"/>
          </rPr>
          <t>Assumption</t>
        </r>
      </text>
    </comment>
    <comment ref="W115" authorId="0" shapeId="0" xr:uid="{23A9B942-155D-4F6A-AC0A-CFE09367E309}">
      <text>
        <r>
          <rPr>
            <sz val="9"/>
            <color indexed="81"/>
            <rFont val="Tahoma"/>
            <family val="2"/>
          </rPr>
          <t>Assumption</t>
        </r>
      </text>
    </comment>
    <comment ref="X115" authorId="0" shapeId="0" xr:uid="{06935772-D8B2-4DC9-955F-6E1867B1B172}">
      <text>
        <r>
          <rPr>
            <sz val="9"/>
            <color indexed="81"/>
            <rFont val="Tahoma"/>
            <family val="2"/>
          </rPr>
          <t>Assumption</t>
        </r>
      </text>
    </comment>
    <comment ref="Y115" authorId="0" shapeId="0" xr:uid="{EAC6C934-53D2-48A5-A631-BBB42349DEAD}">
      <text>
        <r>
          <rPr>
            <sz val="9"/>
            <color indexed="81"/>
            <rFont val="Tahoma"/>
            <family val="2"/>
          </rPr>
          <t>Assumption</t>
        </r>
      </text>
    </comment>
    <comment ref="Z115" authorId="0" shapeId="0" xr:uid="{12C51F86-FF4C-4A50-9AA3-E9387B528E05}">
      <text>
        <r>
          <rPr>
            <sz val="9"/>
            <color indexed="81"/>
            <rFont val="Tahoma"/>
            <family val="2"/>
          </rPr>
          <t>Assumption</t>
        </r>
      </text>
    </comment>
    <comment ref="AA115" authorId="0" shapeId="0" xr:uid="{5E87808E-7E45-4DFC-B4B3-E64411B49988}">
      <text>
        <r>
          <rPr>
            <sz val="9"/>
            <color indexed="81"/>
            <rFont val="Tahoma"/>
            <family val="2"/>
          </rPr>
          <t>Assumption</t>
        </r>
      </text>
    </comment>
    <comment ref="AL115" authorId="0" shapeId="0" xr:uid="{438EB72F-280A-4DD6-9805-C164539BA03C}">
      <text>
        <r>
          <rPr>
            <sz val="9"/>
            <color indexed="81"/>
            <rFont val="Tahoma"/>
            <family val="2"/>
          </rPr>
          <t>Assumption</t>
        </r>
      </text>
    </comment>
    <comment ref="AM115" authorId="0" shapeId="0" xr:uid="{FAD80865-0DBD-4E1B-AF31-5F3DA4AD4FC5}">
      <text>
        <r>
          <rPr>
            <sz val="9"/>
            <color indexed="81"/>
            <rFont val="Tahoma"/>
            <family val="2"/>
          </rPr>
          <t>Assumption</t>
        </r>
      </text>
    </comment>
    <comment ref="AN115" authorId="0" shapeId="0" xr:uid="{EE0D9D42-0BB2-4C3A-B80F-93395168F720}">
      <text>
        <r>
          <rPr>
            <sz val="9"/>
            <color indexed="81"/>
            <rFont val="Tahoma"/>
            <family val="2"/>
          </rPr>
          <t>Assumption</t>
        </r>
      </text>
    </comment>
    <comment ref="AO115" authorId="0" shapeId="0" xr:uid="{55BE5504-80F8-42BE-B169-D0A50599C9D8}">
      <text>
        <r>
          <rPr>
            <sz val="9"/>
            <color indexed="81"/>
            <rFont val="Tahoma"/>
            <family val="2"/>
          </rPr>
          <t>Assumption</t>
        </r>
      </text>
    </comment>
    <comment ref="AP115" authorId="0" shapeId="0" xr:uid="{27879832-2425-4770-9548-FC4D36755782}">
      <text>
        <r>
          <rPr>
            <sz val="9"/>
            <color indexed="81"/>
            <rFont val="Tahoma"/>
            <family val="2"/>
          </rPr>
          <t>Assumption</t>
        </r>
      </text>
    </comment>
    <comment ref="AR115" authorId="0" shapeId="0" xr:uid="{6E39C0BD-632E-487E-8FF7-417F08E0CC8D}">
      <text>
        <r>
          <rPr>
            <sz val="9"/>
            <color indexed="81"/>
            <rFont val="Tahoma"/>
            <family val="2"/>
          </rPr>
          <t>Assumption</t>
        </r>
      </text>
    </comment>
    <comment ref="AS115" authorId="0" shapeId="0" xr:uid="{B0CEFB4C-8EB7-4187-B5D7-7B581345443D}">
      <text>
        <r>
          <rPr>
            <sz val="9"/>
            <color indexed="81"/>
            <rFont val="Tahoma"/>
            <family val="2"/>
          </rPr>
          <t>Assumption</t>
        </r>
      </text>
    </comment>
    <comment ref="AT115" authorId="0" shapeId="0" xr:uid="{E1DE525E-1508-42D6-8058-0A960E92B46B}">
      <text>
        <r>
          <rPr>
            <sz val="9"/>
            <color indexed="81"/>
            <rFont val="Tahoma"/>
            <family val="2"/>
          </rPr>
          <t>Assumption</t>
        </r>
      </text>
    </comment>
    <comment ref="AU115" authorId="0" shapeId="0" xr:uid="{BC784476-D55B-41B7-A10F-4485F38E26C4}">
      <text>
        <r>
          <rPr>
            <sz val="9"/>
            <color indexed="81"/>
            <rFont val="Tahoma"/>
            <family val="2"/>
          </rPr>
          <t>Assumption</t>
        </r>
      </text>
    </comment>
    <comment ref="V116" authorId="0" shapeId="0" xr:uid="{83390DD7-84DB-47A4-B1A5-1213F360D625}">
      <text>
        <r>
          <rPr>
            <sz val="9"/>
            <color indexed="81"/>
            <rFont val="Tahoma"/>
            <family val="2"/>
          </rPr>
          <t>Assumption</t>
        </r>
      </text>
    </comment>
    <comment ref="W116" authorId="0" shapeId="0" xr:uid="{724FB1F3-099A-4F27-9FA5-AD5E8BDF3161}">
      <text>
        <r>
          <rPr>
            <sz val="9"/>
            <color indexed="81"/>
            <rFont val="Tahoma"/>
            <family val="2"/>
          </rPr>
          <t>Assumption</t>
        </r>
      </text>
    </comment>
    <comment ref="X116" authorId="0" shapeId="0" xr:uid="{C9DA07D5-8327-485D-950C-C9004813D6CA}">
      <text>
        <r>
          <rPr>
            <sz val="9"/>
            <color indexed="81"/>
            <rFont val="Tahoma"/>
            <family val="2"/>
          </rPr>
          <t>Assumption</t>
        </r>
      </text>
    </comment>
    <comment ref="Y116" authorId="0" shapeId="0" xr:uid="{9A5250A1-2783-46AD-AEE5-7C22E7A79773}">
      <text>
        <r>
          <rPr>
            <sz val="9"/>
            <color indexed="81"/>
            <rFont val="Tahoma"/>
            <family val="2"/>
          </rPr>
          <t>Assumption</t>
        </r>
      </text>
    </comment>
    <comment ref="AL116" authorId="0" shapeId="0" xr:uid="{462D0D0E-8C7B-4F43-8D97-74EE4D0C1F22}">
      <text>
        <r>
          <rPr>
            <sz val="9"/>
            <color indexed="81"/>
            <rFont val="Tahoma"/>
            <family val="2"/>
          </rPr>
          <t>Assumption</t>
        </r>
      </text>
    </comment>
    <comment ref="AM116" authorId="0" shapeId="0" xr:uid="{250EE026-03B8-42F1-8D50-0B337353A9F6}">
      <text>
        <r>
          <rPr>
            <sz val="9"/>
            <color indexed="81"/>
            <rFont val="Tahoma"/>
            <family val="2"/>
          </rPr>
          <t>Assumption</t>
        </r>
      </text>
    </comment>
    <comment ref="AN116" authorId="0" shapeId="0" xr:uid="{D3CAD5A3-A4B7-47F5-9AB8-56B2C5986050}">
      <text>
        <r>
          <rPr>
            <sz val="9"/>
            <color indexed="81"/>
            <rFont val="Tahoma"/>
            <family val="2"/>
          </rPr>
          <t>Assumption</t>
        </r>
      </text>
    </comment>
    <comment ref="AO116" authorId="0" shapeId="0" xr:uid="{D3591029-A726-4188-B8E8-E26CC10D1CEC}">
      <text>
        <r>
          <rPr>
            <sz val="9"/>
            <color indexed="81"/>
            <rFont val="Tahoma"/>
            <family val="2"/>
          </rPr>
          <t>Assumption</t>
        </r>
      </text>
    </comment>
    <comment ref="AP116" authorId="0" shapeId="0" xr:uid="{33E825E6-6EA8-4A33-9A81-A1079721BED3}">
      <text>
        <r>
          <rPr>
            <sz val="9"/>
            <color indexed="81"/>
            <rFont val="Tahoma"/>
            <family val="2"/>
          </rPr>
          <t>Assumption</t>
        </r>
      </text>
    </comment>
    <comment ref="AR116" authorId="0" shapeId="0" xr:uid="{A0ADD971-FA3C-42AB-95DA-8D72720B7725}">
      <text>
        <r>
          <rPr>
            <sz val="9"/>
            <color indexed="81"/>
            <rFont val="Tahoma"/>
            <family val="2"/>
          </rPr>
          <t>Assumption</t>
        </r>
      </text>
    </comment>
    <comment ref="AS116" authorId="0" shapeId="0" xr:uid="{E01F81D5-BC93-40A7-8C7C-2056336FCE43}">
      <text>
        <r>
          <rPr>
            <sz val="9"/>
            <color indexed="81"/>
            <rFont val="Tahoma"/>
            <family val="2"/>
          </rPr>
          <t>Assumption</t>
        </r>
      </text>
    </comment>
    <comment ref="AT116" authorId="0" shapeId="0" xr:uid="{3DA3CFA2-CCA5-43F9-9218-F55FB8AC882D}">
      <text>
        <r>
          <rPr>
            <sz val="9"/>
            <color indexed="81"/>
            <rFont val="Tahoma"/>
            <family val="2"/>
          </rPr>
          <t>Assumption</t>
        </r>
      </text>
    </comment>
    <comment ref="AU116" authorId="0" shapeId="0" xr:uid="{8CB69407-C941-4528-BFEA-F29D5A145F47}">
      <text>
        <r>
          <rPr>
            <sz val="9"/>
            <color indexed="81"/>
            <rFont val="Tahoma"/>
            <family val="2"/>
          </rPr>
          <t>Assumption</t>
        </r>
      </text>
    </comment>
    <comment ref="X117" authorId="0" shapeId="0" xr:uid="{E3C3D398-BB8F-4BFC-A9DB-1FBD4DAE4C27}">
      <text>
        <r>
          <rPr>
            <sz val="9"/>
            <color indexed="81"/>
            <rFont val="Tahoma"/>
            <family val="2"/>
          </rPr>
          <t>Assumption</t>
        </r>
      </text>
    </comment>
    <comment ref="Y117" authorId="0" shapeId="0" xr:uid="{19A2427A-DD02-4882-B2B1-F01DE7854309}">
      <text>
        <r>
          <rPr>
            <sz val="9"/>
            <color indexed="81"/>
            <rFont val="Tahoma"/>
            <family val="2"/>
          </rPr>
          <t>Assumption</t>
        </r>
      </text>
    </comment>
    <comment ref="Z117" authorId="0" shapeId="0" xr:uid="{A1E0A752-823E-4AC7-B3DF-76A216D8764E}">
      <text>
        <r>
          <rPr>
            <sz val="9"/>
            <color indexed="81"/>
            <rFont val="Tahoma"/>
            <family val="2"/>
          </rPr>
          <t>Assumption</t>
        </r>
      </text>
    </comment>
    <comment ref="AA117" authorId="0" shapeId="0" xr:uid="{2CB3681A-53B7-4FE2-A9F2-1042B4A7D541}">
      <text>
        <r>
          <rPr>
            <sz val="9"/>
            <color indexed="81"/>
            <rFont val="Tahoma"/>
            <family val="2"/>
          </rPr>
          <t>Assumption</t>
        </r>
      </text>
    </comment>
    <comment ref="AL117" authorId="0" shapeId="0" xr:uid="{45D78F4A-67B0-421F-A65B-E70CBC968924}">
      <text>
        <r>
          <rPr>
            <sz val="9"/>
            <color indexed="81"/>
            <rFont val="Tahoma"/>
            <family val="2"/>
          </rPr>
          <t>Assumption</t>
        </r>
      </text>
    </comment>
    <comment ref="AM117" authorId="0" shapeId="0" xr:uid="{A44B9AF8-67FB-4AB9-9EF8-B2D24FCF692C}">
      <text>
        <r>
          <rPr>
            <sz val="9"/>
            <color indexed="81"/>
            <rFont val="Tahoma"/>
            <family val="2"/>
          </rPr>
          <t>Assumption</t>
        </r>
      </text>
    </comment>
    <comment ref="AN117" authorId="0" shapeId="0" xr:uid="{A2F2D743-CDA7-4A8D-9EA2-38815BBE3523}">
      <text>
        <r>
          <rPr>
            <sz val="9"/>
            <color indexed="81"/>
            <rFont val="Tahoma"/>
            <family val="2"/>
          </rPr>
          <t>Assumption</t>
        </r>
      </text>
    </comment>
    <comment ref="AO117" authorId="0" shapeId="0" xr:uid="{F660DB95-C78B-4514-B970-E472E2644EBB}">
      <text>
        <r>
          <rPr>
            <sz val="9"/>
            <color indexed="81"/>
            <rFont val="Tahoma"/>
            <family val="2"/>
          </rPr>
          <t>Assumption</t>
        </r>
      </text>
    </comment>
    <comment ref="AP117" authorId="0" shapeId="0" xr:uid="{092A1551-E12D-4DF3-944A-56FD02D7B103}">
      <text>
        <r>
          <rPr>
            <sz val="9"/>
            <color indexed="81"/>
            <rFont val="Tahoma"/>
            <family val="2"/>
          </rPr>
          <t>Assumption</t>
        </r>
      </text>
    </comment>
    <comment ref="AR117" authorId="0" shapeId="0" xr:uid="{502CF9C8-8757-4B93-833A-7F11449F771A}">
      <text>
        <r>
          <rPr>
            <sz val="9"/>
            <color indexed="81"/>
            <rFont val="Tahoma"/>
            <family val="2"/>
          </rPr>
          <t>Assumption</t>
        </r>
      </text>
    </comment>
    <comment ref="AS117" authorId="0" shapeId="0" xr:uid="{B8AAE95D-F701-4C45-84AB-95D2859ACFDD}">
      <text>
        <r>
          <rPr>
            <sz val="9"/>
            <color indexed="81"/>
            <rFont val="Tahoma"/>
            <family val="2"/>
          </rPr>
          <t>Assumption</t>
        </r>
      </text>
    </comment>
    <comment ref="AT117" authorId="0" shapeId="0" xr:uid="{7A50B401-0478-4EF7-BFD3-D2E38BEDAEFB}">
      <text>
        <r>
          <rPr>
            <sz val="9"/>
            <color indexed="81"/>
            <rFont val="Tahoma"/>
            <family val="2"/>
          </rPr>
          <t>Assumption</t>
        </r>
      </text>
    </comment>
    <comment ref="AU117" authorId="0" shapeId="0" xr:uid="{56098357-C401-4A2C-8E5A-09B995C810D5}">
      <text>
        <r>
          <rPr>
            <sz val="9"/>
            <color indexed="81"/>
            <rFont val="Tahoma"/>
            <family val="2"/>
          </rPr>
          <t>Assumption</t>
        </r>
      </text>
    </comment>
    <comment ref="X118" authorId="0" shapeId="0" xr:uid="{23F7A5EA-4114-423A-8B2E-E6C1C98B7C49}">
      <text>
        <r>
          <rPr>
            <sz val="9"/>
            <color indexed="81"/>
            <rFont val="Tahoma"/>
            <family val="2"/>
          </rPr>
          <t>Assumption</t>
        </r>
      </text>
    </comment>
    <comment ref="Y118" authorId="0" shapeId="0" xr:uid="{4CB633C0-FEC8-4A35-B128-C300DE53FFC6}">
      <text>
        <r>
          <rPr>
            <sz val="9"/>
            <color indexed="81"/>
            <rFont val="Tahoma"/>
            <family val="2"/>
          </rPr>
          <t>Assumption</t>
        </r>
      </text>
    </comment>
    <comment ref="Z118" authorId="0" shapeId="0" xr:uid="{53FD5253-EB57-4333-9063-79310C2A3CED}">
      <text>
        <r>
          <rPr>
            <sz val="9"/>
            <color indexed="81"/>
            <rFont val="Tahoma"/>
            <family val="2"/>
          </rPr>
          <t>Assumption</t>
        </r>
      </text>
    </comment>
    <comment ref="AA118" authorId="0" shapeId="0" xr:uid="{9CD38995-F58A-4B38-B0E8-1D50691A41CC}">
      <text>
        <r>
          <rPr>
            <sz val="9"/>
            <color indexed="81"/>
            <rFont val="Tahoma"/>
            <family val="2"/>
          </rPr>
          <t>Assumption</t>
        </r>
      </text>
    </comment>
    <comment ref="AL118" authorId="0" shapeId="0" xr:uid="{1207B93B-557C-46CE-93E6-F056E3334206}">
      <text>
        <r>
          <rPr>
            <sz val="9"/>
            <color indexed="81"/>
            <rFont val="Tahoma"/>
            <family val="2"/>
          </rPr>
          <t>Assumption</t>
        </r>
      </text>
    </comment>
    <comment ref="AM118" authorId="0" shapeId="0" xr:uid="{59E627C8-D9DC-4ED7-A9AC-72C81636E7D2}">
      <text>
        <r>
          <rPr>
            <sz val="9"/>
            <color indexed="81"/>
            <rFont val="Tahoma"/>
            <family val="2"/>
          </rPr>
          <t>Assumption</t>
        </r>
      </text>
    </comment>
    <comment ref="AN118" authorId="0" shapeId="0" xr:uid="{B2272665-DAFC-414F-A2EC-73B937DAF093}">
      <text>
        <r>
          <rPr>
            <sz val="9"/>
            <color indexed="81"/>
            <rFont val="Tahoma"/>
            <family val="2"/>
          </rPr>
          <t>Assumption</t>
        </r>
      </text>
    </comment>
    <comment ref="AO118" authorId="0" shapeId="0" xr:uid="{BF80DED5-E145-4496-BB50-358EFBDE29F5}">
      <text>
        <r>
          <rPr>
            <sz val="9"/>
            <color indexed="81"/>
            <rFont val="Tahoma"/>
            <family val="2"/>
          </rPr>
          <t>Assumption</t>
        </r>
      </text>
    </comment>
    <comment ref="AP118" authorId="0" shapeId="0" xr:uid="{FE3FB3C0-5CA6-40C4-A2A9-56736D414DA3}">
      <text>
        <r>
          <rPr>
            <sz val="9"/>
            <color indexed="81"/>
            <rFont val="Tahoma"/>
            <family val="2"/>
          </rPr>
          <t>Assumption</t>
        </r>
      </text>
    </comment>
    <comment ref="AR118" authorId="0" shapeId="0" xr:uid="{EA3516F8-2A67-40D1-BA53-F1E2E5F5407A}">
      <text>
        <r>
          <rPr>
            <sz val="9"/>
            <color indexed="81"/>
            <rFont val="Tahoma"/>
            <family val="2"/>
          </rPr>
          <t>Assumption</t>
        </r>
      </text>
    </comment>
    <comment ref="AS118" authorId="0" shapeId="0" xr:uid="{5554B18E-4A2A-4646-9F69-77B4FF9C70DF}">
      <text>
        <r>
          <rPr>
            <sz val="9"/>
            <color indexed="81"/>
            <rFont val="Tahoma"/>
            <family val="2"/>
          </rPr>
          <t>Assumption</t>
        </r>
      </text>
    </comment>
    <comment ref="AT118" authorId="0" shapeId="0" xr:uid="{6D241908-B3CC-4F3B-94A9-EDC593B02081}">
      <text>
        <r>
          <rPr>
            <sz val="9"/>
            <color indexed="81"/>
            <rFont val="Tahoma"/>
            <family val="2"/>
          </rPr>
          <t>Assumption</t>
        </r>
      </text>
    </comment>
    <comment ref="AU118" authorId="0" shapeId="0" xr:uid="{906607A2-7ECB-49B2-9F1B-8DD57AA53FA2}">
      <text>
        <r>
          <rPr>
            <sz val="9"/>
            <color indexed="81"/>
            <rFont val="Tahoma"/>
            <family val="2"/>
          </rPr>
          <t>Assumption</t>
        </r>
      </text>
    </comment>
    <comment ref="X119" authorId="0" shapeId="0" xr:uid="{114D2B48-55D4-4E12-A662-90AE4BA17097}">
      <text>
        <r>
          <rPr>
            <sz val="9"/>
            <color indexed="81"/>
            <rFont val="Tahoma"/>
            <family val="2"/>
          </rPr>
          <t>Assumption</t>
        </r>
      </text>
    </comment>
    <comment ref="Y119" authorId="0" shapeId="0" xr:uid="{0CAF7111-B060-425A-BBBE-5A6CC417E954}">
      <text>
        <r>
          <rPr>
            <sz val="9"/>
            <color indexed="81"/>
            <rFont val="Tahoma"/>
            <family val="2"/>
          </rPr>
          <t>Assumption</t>
        </r>
      </text>
    </comment>
    <comment ref="Z119" authorId="0" shapeId="0" xr:uid="{05637644-03ED-4125-B231-0EC18D8AFEE7}">
      <text>
        <r>
          <rPr>
            <sz val="9"/>
            <color indexed="81"/>
            <rFont val="Tahoma"/>
            <family val="2"/>
          </rPr>
          <t>Assumption</t>
        </r>
      </text>
    </comment>
    <comment ref="AA119" authorId="0" shapeId="0" xr:uid="{9EB1A6EE-AFAF-4929-A3F1-402B95392EE4}">
      <text>
        <r>
          <rPr>
            <sz val="9"/>
            <color indexed="81"/>
            <rFont val="Tahoma"/>
            <family val="2"/>
          </rPr>
          <t>Assumption</t>
        </r>
      </text>
    </comment>
    <comment ref="AL119" authorId="0" shapeId="0" xr:uid="{40A56909-D58E-495D-99D8-82ADA75F4874}">
      <text>
        <r>
          <rPr>
            <sz val="9"/>
            <color indexed="81"/>
            <rFont val="Tahoma"/>
            <family val="2"/>
          </rPr>
          <t>Assumption</t>
        </r>
      </text>
    </comment>
    <comment ref="AM119" authorId="0" shapeId="0" xr:uid="{8B0D4070-5B0D-4CFB-8611-47DB4C458FEB}">
      <text>
        <r>
          <rPr>
            <sz val="9"/>
            <color indexed="81"/>
            <rFont val="Tahoma"/>
            <family val="2"/>
          </rPr>
          <t>Assumption</t>
        </r>
      </text>
    </comment>
    <comment ref="AN119" authorId="0" shapeId="0" xr:uid="{80975C7F-961B-4820-8055-765B11A4BBA1}">
      <text>
        <r>
          <rPr>
            <sz val="9"/>
            <color indexed="81"/>
            <rFont val="Tahoma"/>
            <family val="2"/>
          </rPr>
          <t>Assumption</t>
        </r>
      </text>
    </comment>
    <comment ref="AO119" authorId="0" shapeId="0" xr:uid="{57B92DC8-EDE3-4725-9767-69316508880C}">
      <text>
        <r>
          <rPr>
            <sz val="9"/>
            <color indexed="81"/>
            <rFont val="Tahoma"/>
            <family val="2"/>
          </rPr>
          <t>Assumption</t>
        </r>
      </text>
    </comment>
    <comment ref="AP119" authorId="0" shapeId="0" xr:uid="{2AEEC081-1724-4601-91BD-1F4B6783F2E5}">
      <text>
        <r>
          <rPr>
            <sz val="9"/>
            <color indexed="81"/>
            <rFont val="Tahoma"/>
            <family val="2"/>
          </rPr>
          <t>Assumption</t>
        </r>
      </text>
    </comment>
    <comment ref="AR119" authorId="0" shapeId="0" xr:uid="{EB8F1F6A-F9C0-4288-9616-5519DF1E4191}">
      <text>
        <r>
          <rPr>
            <sz val="9"/>
            <color indexed="81"/>
            <rFont val="Tahoma"/>
            <family val="2"/>
          </rPr>
          <t>Assumption</t>
        </r>
      </text>
    </comment>
    <comment ref="AS119" authorId="0" shapeId="0" xr:uid="{6431BEB9-2F2F-4B24-B323-64806238F103}">
      <text>
        <r>
          <rPr>
            <sz val="9"/>
            <color indexed="81"/>
            <rFont val="Tahoma"/>
            <family val="2"/>
          </rPr>
          <t>Assumption</t>
        </r>
      </text>
    </comment>
    <comment ref="AT119" authorId="0" shapeId="0" xr:uid="{26EC899D-9D18-4ECC-9DF6-AFB27DAA4A5A}">
      <text>
        <r>
          <rPr>
            <sz val="9"/>
            <color indexed="81"/>
            <rFont val="Tahoma"/>
            <family val="2"/>
          </rPr>
          <t>Assumption</t>
        </r>
      </text>
    </comment>
    <comment ref="AU119" authorId="0" shapeId="0" xr:uid="{6BAF85AE-CC4D-4BAC-BF16-442AD250663F}">
      <text>
        <r>
          <rPr>
            <sz val="9"/>
            <color indexed="81"/>
            <rFont val="Tahoma"/>
            <family val="2"/>
          </rPr>
          <t>Assumption</t>
        </r>
      </text>
    </comment>
    <comment ref="X120" authorId="0" shapeId="0" xr:uid="{02E121DD-15EB-4FE8-81A5-D671CF518CAD}">
      <text>
        <r>
          <rPr>
            <sz val="9"/>
            <color indexed="81"/>
            <rFont val="Tahoma"/>
            <family val="2"/>
          </rPr>
          <t>Assumption</t>
        </r>
      </text>
    </comment>
    <comment ref="Y120" authorId="0" shapeId="0" xr:uid="{6F822099-FB8D-4996-A789-B65F8C0768D5}">
      <text>
        <r>
          <rPr>
            <sz val="9"/>
            <color indexed="81"/>
            <rFont val="Tahoma"/>
            <family val="2"/>
          </rPr>
          <t>Assumption</t>
        </r>
      </text>
    </comment>
    <comment ref="Z120" authorId="0" shapeId="0" xr:uid="{DDB453AD-EAA0-4713-84C1-86D7DD20DE2D}">
      <text>
        <r>
          <rPr>
            <sz val="9"/>
            <color indexed="81"/>
            <rFont val="Tahoma"/>
            <family val="2"/>
          </rPr>
          <t>Assumption</t>
        </r>
      </text>
    </comment>
    <comment ref="AA120" authorId="0" shapeId="0" xr:uid="{2FFC2AD2-C02D-4DD1-A9F8-DD422D35A744}">
      <text>
        <r>
          <rPr>
            <sz val="9"/>
            <color indexed="81"/>
            <rFont val="Tahoma"/>
            <family val="2"/>
          </rPr>
          <t>Assumption</t>
        </r>
      </text>
    </comment>
    <comment ref="AL120" authorId="0" shapeId="0" xr:uid="{7BCD7F87-8CA9-4561-BAF6-D352E0C89ADE}">
      <text>
        <r>
          <rPr>
            <sz val="9"/>
            <color indexed="81"/>
            <rFont val="Tahoma"/>
            <family val="2"/>
          </rPr>
          <t>Assumption</t>
        </r>
      </text>
    </comment>
    <comment ref="AM120" authorId="0" shapeId="0" xr:uid="{B4AFE295-A9EC-48BB-AE54-B036F5489FFB}">
      <text>
        <r>
          <rPr>
            <sz val="9"/>
            <color indexed="81"/>
            <rFont val="Tahoma"/>
            <family val="2"/>
          </rPr>
          <t>Assumption</t>
        </r>
      </text>
    </comment>
    <comment ref="AN120" authorId="0" shapeId="0" xr:uid="{CBDE1A0D-1C85-4EBC-914C-0D992A625B7C}">
      <text>
        <r>
          <rPr>
            <sz val="9"/>
            <color indexed="81"/>
            <rFont val="Tahoma"/>
            <family val="2"/>
          </rPr>
          <t>Assumption</t>
        </r>
      </text>
    </comment>
    <comment ref="AO120" authorId="0" shapeId="0" xr:uid="{55A1F751-89B4-4529-8E1E-D990FC5B69F7}">
      <text>
        <r>
          <rPr>
            <sz val="9"/>
            <color indexed="81"/>
            <rFont val="Tahoma"/>
            <family val="2"/>
          </rPr>
          <t>Assumption</t>
        </r>
      </text>
    </comment>
    <comment ref="AP120" authorId="0" shapeId="0" xr:uid="{F1AAA053-0CE4-4E8F-9C54-C74829B3FD08}">
      <text>
        <r>
          <rPr>
            <sz val="9"/>
            <color indexed="81"/>
            <rFont val="Tahoma"/>
            <family val="2"/>
          </rPr>
          <t>Assumption</t>
        </r>
      </text>
    </comment>
    <comment ref="AR120" authorId="0" shapeId="0" xr:uid="{E5954EBB-C1FC-4555-BCD0-D30B5806A59E}">
      <text>
        <r>
          <rPr>
            <sz val="9"/>
            <color indexed="81"/>
            <rFont val="Tahoma"/>
            <family val="2"/>
          </rPr>
          <t>Assumption</t>
        </r>
      </text>
    </comment>
    <comment ref="AS120" authorId="0" shapeId="0" xr:uid="{7330F2F6-4802-4F5A-958F-77C5A942C010}">
      <text>
        <r>
          <rPr>
            <sz val="9"/>
            <color indexed="81"/>
            <rFont val="Tahoma"/>
            <family val="2"/>
          </rPr>
          <t>Assumption</t>
        </r>
      </text>
    </comment>
    <comment ref="AT120" authorId="0" shapeId="0" xr:uid="{C8F494EA-8E59-4907-A8B2-C52D38F7F59C}">
      <text>
        <r>
          <rPr>
            <sz val="9"/>
            <color indexed="81"/>
            <rFont val="Tahoma"/>
            <family val="2"/>
          </rPr>
          <t>Assumption</t>
        </r>
      </text>
    </comment>
    <comment ref="AU120" authorId="0" shapeId="0" xr:uid="{DA30A005-51DA-4ABE-BA4D-FDEACE0BF1F2}">
      <text>
        <r>
          <rPr>
            <sz val="9"/>
            <color indexed="81"/>
            <rFont val="Tahoma"/>
            <family val="2"/>
          </rPr>
          <t>Assumption</t>
        </r>
      </text>
    </comment>
    <comment ref="X121" authorId="0" shapeId="0" xr:uid="{7E51F13E-BC1E-407D-A98C-E24EAB9CC817}">
      <text>
        <r>
          <rPr>
            <sz val="9"/>
            <color indexed="81"/>
            <rFont val="Tahoma"/>
            <family val="2"/>
          </rPr>
          <t>Assumption</t>
        </r>
      </text>
    </comment>
    <comment ref="Y121" authorId="0" shapeId="0" xr:uid="{1F9B3D64-5C0A-4D96-946B-DE78466903A1}">
      <text>
        <r>
          <rPr>
            <sz val="9"/>
            <color indexed="81"/>
            <rFont val="Tahoma"/>
            <family val="2"/>
          </rPr>
          <t>Assumption</t>
        </r>
      </text>
    </comment>
    <comment ref="Z121" authorId="0" shapeId="0" xr:uid="{5E54F6E4-99B1-4165-AF9E-C8DF9DB164E0}">
      <text>
        <r>
          <rPr>
            <sz val="9"/>
            <color indexed="81"/>
            <rFont val="Tahoma"/>
            <family val="2"/>
          </rPr>
          <t>Assumption</t>
        </r>
      </text>
    </comment>
    <comment ref="AA121" authorId="0" shapeId="0" xr:uid="{F3721D54-C976-49A9-AD44-01578A7DF6F9}">
      <text>
        <r>
          <rPr>
            <sz val="9"/>
            <color indexed="81"/>
            <rFont val="Tahoma"/>
            <family val="2"/>
          </rPr>
          <t>Assumption</t>
        </r>
      </text>
    </comment>
    <comment ref="AL121" authorId="0" shapeId="0" xr:uid="{339ADDCF-F512-4766-9642-C871D641BA16}">
      <text>
        <r>
          <rPr>
            <sz val="9"/>
            <color indexed="81"/>
            <rFont val="Tahoma"/>
            <family val="2"/>
          </rPr>
          <t>Assumption</t>
        </r>
      </text>
    </comment>
    <comment ref="AM121" authorId="0" shapeId="0" xr:uid="{CF64548C-D22D-4E37-A23F-E4422D4BA244}">
      <text>
        <r>
          <rPr>
            <sz val="9"/>
            <color indexed="81"/>
            <rFont val="Tahoma"/>
            <family val="2"/>
          </rPr>
          <t>Assumption</t>
        </r>
      </text>
    </comment>
    <comment ref="AN121" authorId="0" shapeId="0" xr:uid="{9B59034F-161C-489A-BD50-F969FF997DF7}">
      <text>
        <r>
          <rPr>
            <sz val="9"/>
            <color indexed="81"/>
            <rFont val="Tahoma"/>
            <family val="2"/>
          </rPr>
          <t>Assumption</t>
        </r>
      </text>
    </comment>
    <comment ref="AO121" authorId="0" shapeId="0" xr:uid="{E9DC48B3-FC80-4011-BA32-E43F038E33C6}">
      <text>
        <r>
          <rPr>
            <sz val="9"/>
            <color indexed="81"/>
            <rFont val="Tahoma"/>
            <family val="2"/>
          </rPr>
          <t>Assumption</t>
        </r>
      </text>
    </comment>
    <comment ref="AP121" authorId="0" shapeId="0" xr:uid="{0307BF7C-4616-4EF7-9474-390612AF5080}">
      <text>
        <r>
          <rPr>
            <sz val="9"/>
            <color indexed="81"/>
            <rFont val="Tahoma"/>
            <family val="2"/>
          </rPr>
          <t>Assumption</t>
        </r>
      </text>
    </comment>
    <comment ref="AR121" authorId="0" shapeId="0" xr:uid="{3ADA2931-410B-4AA7-B76D-284339FB7A7C}">
      <text>
        <r>
          <rPr>
            <sz val="9"/>
            <color indexed="81"/>
            <rFont val="Tahoma"/>
            <family val="2"/>
          </rPr>
          <t>Assumption</t>
        </r>
      </text>
    </comment>
    <comment ref="AS121" authorId="0" shapeId="0" xr:uid="{A3D809CB-2958-4508-A2CB-E9A79688F864}">
      <text>
        <r>
          <rPr>
            <sz val="9"/>
            <color indexed="81"/>
            <rFont val="Tahoma"/>
            <family val="2"/>
          </rPr>
          <t>Assumption</t>
        </r>
      </text>
    </comment>
    <comment ref="AT121" authorId="0" shapeId="0" xr:uid="{9EB802AC-0EEA-45EB-99A8-9E170BCC9765}">
      <text>
        <r>
          <rPr>
            <sz val="9"/>
            <color indexed="81"/>
            <rFont val="Tahoma"/>
            <family val="2"/>
          </rPr>
          <t>Assumption</t>
        </r>
      </text>
    </comment>
    <comment ref="AU121" authorId="0" shapeId="0" xr:uid="{2A88626F-63AC-45A1-B0E5-11DB9D679E43}">
      <text>
        <r>
          <rPr>
            <sz val="9"/>
            <color indexed="81"/>
            <rFont val="Tahoma"/>
            <family val="2"/>
          </rPr>
          <t>Assumption</t>
        </r>
      </text>
    </comment>
    <comment ref="X122" authorId="0" shapeId="0" xr:uid="{D7DEFCB5-D650-4BB8-8B1E-1D1B65962564}">
      <text>
        <r>
          <rPr>
            <sz val="9"/>
            <color indexed="81"/>
            <rFont val="Tahoma"/>
            <family val="2"/>
          </rPr>
          <t>Assumption</t>
        </r>
      </text>
    </comment>
    <comment ref="Y122" authorId="0" shapeId="0" xr:uid="{9BE62173-D7EB-485C-9654-4B35AA5E3781}">
      <text>
        <r>
          <rPr>
            <sz val="9"/>
            <color indexed="81"/>
            <rFont val="Tahoma"/>
            <family val="2"/>
          </rPr>
          <t>Assumption</t>
        </r>
      </text>
    </comment>
    <comment ref="Z122" authorId="0" shapeId="0" xr:uid="{CA5A80E0-5DE0-4A70-BA5F-D98D2C7B999E}">
      <text>
        <r>
          <rPr>
            <sz val="9"/>
            <color indexed="81"/>
            <rFont val="Tahoma"/>
            <family val="2"/>
          </rPr>
          <t>Assumption</t>
        </r>
      </text>
    </comment>
    <comment ref="AA122" authorId="0" shapeId="0" xr:uid="{F0B4B358-CFCB-4E24-8F24-8A5DE4104567}">
      <text>
        <r>
          <rPr>
            <sz val="9"/>
            <color indexed="81"/>
            <rFont val="Tahoma"/>
            <family val="2"/>
          </rPr>
          <t>Assumption</t>
        </r>
      </text>
    </comment>
    <comment ref="AL122" authorId="0" shapeId="0" xr:uid="{5D7E3073-B0E8-4CA6-BF14-784E93E252B4}">
      <text>
        <r>
          <rPr>
            <sz val="9"/>
            <color indexed="81"/>
            <rFont val="Tahoma"/>
            <family val="2"/>
          </rPr>
          <t>Assumption</t>
        </r>
      </text>
    </comment>
    <comment ref="AM122" authorId="0" shapeId="0" xr:uid="{7ABCA5D2-0C3A-4ABA-ACDE-8BD38C616BED}">
      <text>
        <r>
          <rPr>
            <sz val="9"/>
            <color indexed="81"/>
            <rFont val="Tahoma"/>
            <family val="2"/>
          </rPr>
          <t>Assumption</t>
        </r>
      </text>
    </comment>
    <comment ref="AN122" authorId="0" shapeId="0" xr:uid="{6EA77F21-A6AE-4D96-82A5-7A1686FF888B}">
      <text>
        <r>
          <rPr>
            <sz val="9"/>
            <color indexed="81"/>
            <rFont val="Tahoma"/>
            <family val="2"/>
          </rPr>
          <t>Assumption</t>
        </r>
      </text>
    </comment>
    <comment ref="AO122" authorId="0" shapeId="0" xr:uid="{CE7A4A9B-03B0-4E5D-ABCD-9E92288EF7A5}">
      <text>
        <r>
          <rPr>
            <sz val="9"/>
            <color indexed="81"/>
            <rFont val="Tahoma"/>
            <family val="2"/>
          </rPr>
          <t>Assumption</t>
        </r>
      </text>
    </comment>
    <comment ref="AP122" authorId="0" shapeId="0" xr:uid="{A80DB8B3-782E-4CF8-9A41-2FF955BCAD20}">
      <text>
        <r>
          <rPr>
            <sz val="9"/>
            <color indexed="81"/>
            <rFont val="Tahoma"/>
            <family val="2"/>
          </rPr>
          <t>Assumption</t>
        </r>
      </text>
    </comment>
    <comment ref="AR122" authorId="0" shapeId="0" xr:uid="{2F91F9C7-E722-4D84-9F19-F8EF82017927}">
      <text>
        <r>
          <rPr>
            <sz val="9"/>
            <color indexed="81"/>
            <rFont val="Tahoma"/>
            <family val="2"/>
          </rPr>
          <t>Assumption</t>
        </r>
      </text>
    </comment>
    <comment ref="AS122" authorId="0" shapeId="0" xr:uid="{76EA4D63-AD98-47D7-ACE2-59B81FF0CB59}">
      <text>
        <r>
          <rPr>
            <sz val="9"/>
            <color indexed="81"/>
            <rFont val="Tahoma"/>
            <family val="2"/>
          </rPr>
          <t>Assumption</t>
        </r>
      </text>
    </comment>
    <comment ref="AT122" authorId="0" shapeId="0" xr:uid="{39EF2623-1078-4B9D-B93E-10A59ED4F0B0}">
      <text>
        <r>
          <rPr>
            <sz val="9"/>
            <color indexed="81"/>
            <rFont val="Tahoma"/>
            <family val="2"/>
          </rPr>
          <t>Assumption</t>
        </r>
      </text>
    </comment>
    <comment ref="AU122" authorId="0" shapeId="0" xr:uid="{7ABEA8DE-434B-4D40-BF34-B41536948AA1}">
      <text>
        <r>
          <rPr>
            <sz val="9"/>
            <color indexed="81"/>
            <rFont val="Tahoma"/>
            <family val="2"/>
          </rPr>
          <t>Assumption</t>
        </r>
      </text>
    </comment>
    <comment ref="X123" authorId="0" shapeId="0" xr:uid="{E649D325-BB5A-4358-868D-16C9EC115AD1}">
      <text>
        <r>
          <rPr>
            <sz val="9"/>
            <color indexed="81"/>
            <rFont val="Tahoma"/>
            <family val="2"/>
          </rPr>
          <t>Assumption</t>
        </r>
      </text>
    </comment>
    <comment ref="Y123" authorId="0" shapeId="0" xr:uid="{B0E2BB20-1C9C-493C-9350-CC200C732482}">
      <text>
        <r>
          <rPr>
            <sz val="9"/>
            <color indexed="81"/>
            <rFont val="Tahoma"/>
            <family val="2"/>
          </rPr>
          <t>Assumption</t>
        </r>
      </text>
    </comment>
    <comment ref="Z123" authorId="0" shapeId="0" xr:uid="{6B2A43A9-AF8D-4473-AEF1-A414C35BB784}">
      <text>
        <r>
          <rPr>
            <sz val="9"/>
            <color indexed="81"/>
            <rFont val="Tahoma"/>
            <family val="2"/>
          </rPr>
          <t>Assumption</t>
        </r>
      </text>
    </comment>
    <comment ref="AA123" authorId="0" shapeId="0" xr:uid="{C3228809-2B31-486C-8C10-05B693DC7330}">
      <text>
        <r>
          <rPr>
            <sz val="9"/>
            <color indexed="81"/>
            <rFont val="Tahoma"/>
            <family val="2"/>
          </rPr>
          <t>Assumption</t>
        </r>
      </text>
    </comment>
    <comment ref="AL123" authorId="0" shapeId="0" xr:uid="{BEE6182A-4810-4F8F-84ED-0C90438921B7}">
      <text>
        <r>
          <rPr>
            <sz val="9"/>
            <color indexed="81"/>
            <rFont val="Tahoma"/>
            <family val="2"/>
          </rPr>
          <t>Assumption</t>
        </r>
      </text>
    </comment>
    <comment ref="AM123" authorId="0" shapeId="0" xr:uid="{F9E2721D-457C-4646-B30F-33FAD5103BBD}">
      <text>
        <r>
          <rPr>
            <sz val="9"/>
            <color indexed="81"/>
            <rFont val="Tahoma"/>
            <family val="2"/>
          </rPr>
          <t>Assumption</t>
        </r>
      </text>
    </comment>
    <comment ref="AN123" authorId="0" shapeId="0" xr:uid="{ACC48A0F-74F5-43B6-839B-C4893C6B75A9}">
      <text>
        <r>
          <rPr>
            <sz val="9"/>
            <color indexed="81"/>
            <rFont val="Tahoma"/>
            <family val="2"/>
          </rPr>
          <t>Assumption</t>
        </r>
      </text>
    </comment>
    <comment ref="AO123" authorId="0" shapeId="0" xr:uid="{B8BD1BFD-EC98-4EE9-804F-BF7288DE520F}">
      <text>
        <r>
          <rPr>
            <sz val="9"/>
            <color indexed="81"/>
            <rFont val="Tahoma"/>
            <family val="2"/>
          </rPr>
          <t>Assumption</t>
        </r>
      </text>
    </comment>
    <comment ref="AP123" authorId="0" shapeId="0" xr:uid="{7E958ED5-BF03-42FF-B6AA-22297B21360A}">
      <text>
        <r>
          <rPr>
            <sz val="9"/>
            <color indexed="81"/>
            <rFont val="Tahoma"/>
            <family val="2"/>
          </rPr>
          <t>Assumption</t>
        </r>
      </text>
    </comment>
    <comment ref="AR123" authorId="0" shapeId="0" xr:uid="{6CCC646A-AE0A-4141-A2CE-F9834D0E8117}">
      <text>
        <r>
          <rPr>
            <sz val="9"/>
            <color indexed="81"/>
            <rFont val="Tahoma"/>
            <family val="2"/>
          </rPr>
          <t>Assumption</t>
        </r>
      </text>
    </comment>
    <comment ref="AS123" authorId="0" shapeId="0" xr:uid="{5DE98B27-3197-44F2-A169-37B946B8E08A}">
      <text>
        <r>
          <rPr>
            <sz val="9"/>
            <color indexed="81"/>
            <rFont val="Tahoma"/>
            <family val="2"/>
          </rPr>
          <t>Assumption</t>
        </r>
      </text>
    </comment>
    <comment ref="AT123" authorId="0" shapeId="0" xr:uid="{270B3AA0-08BA-4D5C-876D-87DAA52A19D3}">
      <text>
        <r>
          <rPr>
            <sz val="9"/>
            <color indexed="81"/>
            <rFont val="Tahoma"/>
            <family val="2"/>
          </rPr>
          <t>Assumption</t>
        </r>
      </text>
    </comment>
    <comment ref="AU123" authorId="0" shapeId="0" xr:uid="{8AED76FA-52ED-4287-98A4-F2C39CFB6AA2}">
      <text>
        <r>
          <rPr>
            <sz val="9"/>
            <color indexed="81"/>
            <rFont val="Tahoma"/>
            <family val="2"/>
          </rPr>
          <t>Assumption</t>
        </r>
      </text>
    </comment>
    <comment ref="AL124" authorId="0" shapeId="0" xr:uid="{7C92609D-D279-4BFD-A954-3A010E9018E1}">
      <text>
        <r>
          <rPr>
            <sz val="9"/>
            <color indexed="81"/>
            <rFont val="Tahoma"/>
            <family val="2"/>
          </rPr>
          <t>Assumption</t>
        </r>
      </text>
    </comment>
    <comment ref="AM124" authorId="0" shapeId="0" xr:uid="{3411721B-AEBC-474D-AE4A-1F110C2C9DDB}">
      <text>
        <r>
          <rPr>
            <sz val="9"/>
            <color indexed="81"/>
            <rFont val="Tahoma"/>
            <family val="2"/>
          </rPr>
          <t>Assumption</t>
        </r>
      </text>
    </comment>
    <comment ref="AN124" authorId="0" shapeId="0" xr:uid="{B28A6E66-557C-4DC1-AC1C-FF69AB50BC1E}">
      <text>
        <r>
          <rPr>
            <sz val="9"/>
            <color indexed="81"/>
            <rFont val="Tahoma"/>
            <family val="2"/>
          </rPr>
          <t>Assumption</t>
        </r>
      </text>
    </comment>
    <comment ref="AO124" authorId="0" shapeId="0" xr:uid="{65F3DA6F-DF33-471E-8079-CA1646CEC4B5}">
      <text>
        <r>
          <rPr>
            <sz val="9"/>
            <color indexed="81"/>
            <rFont val="Tahoma"/>
            <family val="2"/>
          </rPr>
          <t>Assumption</t>
        </r>
      </text>
    </comment>
    <comment ref="AP124" authorId="0" shapeId="0" xr:uid="{90B692A6-0E67-4D0E-B945-8D3B5CD88566}">
      <text>
        <r>
          <rPr>
            <sz val="9"/>
            <color indexed="81"/>
            <rFont val="Tahoma"/>
            <family val="2"/>
          </rPr>
          <t>Assumption</t>
        </r>
      </text>
    </comment>
    <comment ref="AR124" authorId="0" shapeId="0" xr:uid="{E9A6622A-1A81-4C45-89C0-C53EFBD1CBA0}">
      <text>
        <r>
          <rPr>
            <sz val="9"/>
            <color indexed="81"/>
            <rFont val="Tahoma"/>
            <family val="2"/>
          </rPr>
          <t>Assumption</t>
        </r>
      </text>
    </comment>
    <comment ref="AS124" authorId="0" shapeId="0" xr:uid="{D7B9A779-BD75-49A9-869B-081D96E4492C}">
      <text>
        <r>
          <rPr>
            <sz val="9"/>
            <color indexed="81"/>
            <rFont val="Tahoma"/>
            <family val="2"/>
          </rPr>
          <t>Assumption</t>
        </r>
      </text>
    </comment>
    <comment ref="AT124" authorId="0" shapeId="0" xr:uid="{26546898-3C03-4FBE-A612-5503423DCE7E}">
      <text>
        <r>
          <rPr>
            <sz val="9"/>
            <color indexed="81"/>
            <rFont val="Tahoma"/>
            <family val="2"/>
          </rPr>
          <t>Assumption</t>
        </r>
      </text>
    </comment>
    <comment ref="AU124" authorId="0" shapeId="0" xr:uid="{116A9533-956D-4770-982A-29F356375E3F}">
      <text>
        <r>
          <rPr>
            <sz val="9"/>
            <color indexed="81"/>
            <rFont val="Tahoma"/>
            <family val="2"/>
          </rPr>
          <t>Assumption</t>
        </r>
      </text>
    </comment>
    <comment ref="V125" authorId="0" shapeId="0" xr:uid="{09B50E5F-00BC-445B-AB58-F57A540FF905}">
      <text>
        <r>
          <rPr>
            <sz val="9"/>
            <color indexed="81"/>
            <rFont val="Tahoma"/>
            <family val="2"/>
          </rPr>
          <t>Assumption</t>
        </r>
      </text>
    </comment>
    <comment ref="AL125" authorId="0" shapeId="0" xr:uid="{BBFDB27A-BBDE-493B-B63E-DBF582E92FF7}">
      <text>
        <r>
          <rPr>
            <sz val="9"/>
            <color indexed="81"/>
            <rFont val="Tahoma"/>
            <family val="2"/>
          </rPr>
          <t>Assumption</t>
        </r>
      </text>
    </comment>
    <comment ref="AM125" authorId="0" shapeId="0" xr:uid="{A0EB54B6-F795-4F68-AD7E-8E2A83CE1E2D}">
      <text>
        <r>
          <rPr>
            <sz val="9"/>
            <color indexed="81"/>
            <rFont val="Tahoma"/>
            <family val="2"/>
          </rPr>
          <t>Assumption</t>
        </r>
      </text>
    </comment>
    <comment ref="AN125" authorId="0" shapeId="0" xr:uid="{E8DC5996-DB38-4557-9F8A-430D2C3DD8FB}">
      <text>
        <r>
          <rPr>
            <sz val="9"/>
            <color indexed="81"/>
            <rFont val="Tahoma"/>
            <family val="2"/>
          </rPr>
          <t>Assumption</t>
        </r>
      </text>
    </comment>
    <comment ref="AO125" authorId="0" shapeId="0" xr:uid="{19AB66B5-916B-4B2E-8DA8-9D28F44CFFB6}">
      <text>
        <r>
          <rPr>
            <sz val="9"/>
            <color indexed="81"/>
            <rFont val="Tahoma"/>
            <family val="2"/>
          </rPr>
          <t>Assumption</t>
        </r>
      </text>
    </comment>
    <comment ref="AP125" authorId="0" shapeId="0" xr:uid="{03C407B1-8026-451D-AEA9-7C9699FD4D5F}">
      <text>
        <r>
          <rPr>
            <sz val="9"/>
            <color indexed="81"/>
            <rFont val="Tahoma"/>
            <family val="2"/>
          </rPr>
          <t>Assumption</t>
        </r>
      </text>
    </comment>
    <comment ref="AR125" authorId="0" shapeId="0" xr:uid="{49D3AF86-6977-4183-A438-FB257673FAC5}">
      <text>
        <r>
          <rPr>
            <sz val="9"/>
            <color indexed="81"/>
            <rFont val="Tahoma"/>
            <family val="2"/>
          </rPr>
          <t>Assumption</t>
        </r>
      </text>
    </comment>
    <comment ref="AS125" authorId="0" shapeId="0" xr:uid="{22CDF623-3716-4004-AFB4-5842660EB971}">
      <text>
        <r>
          <rPr>
            <sz val="9"/>
            <color indexed="81"/>
            <rFont val="Tahoma"/>
            <family val="2"/>
          </rPr>
          <t>Assumption</t>
        </r>
      </text>
    </comment>
    <comment ref="AT125" authorId="0" shapeId="0" xr:uid="{EB9BABD7-0057-406D-94AA-61E92822D3D1}">
      <text>
        <r>
          <rPr>
            <sz val="9"/>
            <color indexed="81"/>
            <rFont val="Tahoma"/>
            <family val="2"/>
          </rPr>
          <t>Assumption</t>
        </r>
      </text>
    </comment>
    <comment ref="AU125" authorId="0" shapeId="0" xr:uid="{04A3EBE5-E04C-411E-A581-4A8E8AFA1957}">
      <text>
        <r>
          <rPr>
            <sz val="9"/>
            <color indexed="81"/>
            <rFont val="Tahoma"/>
            <family val="2"/>
          </rPr>
          <t>Assumption</t>
        </r>
      </text>
    </comment>
    <comment ref="V126" authorId="0" shapeId="0" xr:uid="{C701EDCC-41BB-40D6-ACF1-1CEC8B3FA0D7}">
      <text>
        <r>
          <rPr>
            <sz val="9"/>
            <color indexed="81"/>
            <rFont val="Tahoma"/>
            <family val="2"/>
          </rPr>
          <t>Assumption</t>
        </r>
      </text>
    </comment>
    <comment ref="W126" authorId="0" shapeId="0" xr:uid="{FE36A60D-FB1A-4B2F-A8BF-66A2DA2CCB1E}">
      <text>
        <r>
          <rPr>
            <sz val="9"/>
            <color indexed="81"/>
            <rFont val="Tahoma"/>
            <family val="2"/>
          </rPr>
          <t>Assumption</t>
        </r>
      </text>
    </comment>
    <comment ref="X126" authorId="0" shapeId="0" xr:uid="{E7041B19-FBA0-40DC-A56B-95A9A77BA0C6}">
      <text>
        <r>
          <rPr>
            <sz val="9"/>
            <color indexed="81"/>
            <rFont val="Tahoma"/>
            <family val="2"/>
          </rPr>
          <t>Assumption</t>
        </r>
      </text>
    </comment>
    <comment ref="Y126" authorId="0" shapeId="0" xr:uid="{68C11990-A408-40F5-9C64-2694EACCE599}">
      <text>
        <r>
          <rPr>
            <sz val="9"/>
            <color indexed="81"/>
            <rFont val="Tahoma"/>
            <family val="2"/>
          </rPr>
          <t>Assumption</t>
        </r>
      </text>
    </comment>
    <comment ref="Z126" authorId="0" shapeId="0" xr:uid="{F5312EA5-CF8A-4AC6-A70F-1C5101291601}">
      <text>
        <r>
          <rPr>
            <sz val="9"/>
            <color indexed="81"/>
            <rFont val="Tahoma"/>
            <family val="2"/>
          </rPr>
          <t>Assumption</t>
        </r>
      </text>
    </comment>
    <comment ref="AL126" authorId="0" shapeId="0" xr:uid="{FE85CC5D-1A58-4BA3-A8E1-681557CCC34C}">
      <text>
        <r>
          <rPr>
            <sz val="9"/>
            <color indexed="81"/>
            <rFont val="Tahoma"/>
            <family val="2"/>
          </rPr>
          <t>Assumption</t>
        </r>
      </text>
    </comment>
    <comment ref="AM126" authorId="0" shapeId="0" xr:uid="{169D2425-6AB4-4727-AD59-5A13A7531973}">
      <text>
        <r>
          <rPr>
            <sz val="9"/>
            <color indexed="81"/>
            <rFont val="Tahoma"/>
            <family val="2"/>
          </rPr>
          <t>Assumption</t>
        </r>
      </text>
    </comment>
    <comment ref="AN126" authorId="0" shapeId="0" xr:uid="{C6F47806-FFA3-40FF-9C95-34BB17198929}">
      <text>
        <r>
          <rPr>
            <sz val="9"/>
            <color indexed="81"/>
            <rFont val="Tahoma"/>
            <family val="2"/>
          </rPr>
          <t>Assumption</t>
        </r>
      </text>
    </comment>
    <comment ref="AO126" authorId="0" shapeId="0" xr:uid="{5DC7E765-A72E-4B73-AF29-9E59B31F92E6}">
      <text>
        <r>
          <rPr>
            <sz val="9"/>
            <color indexed="81"/>
            <rFont val="Tahoma"/>
            <family val="2"/>
          </rPr>
          <t>Assumption</t>
        </r>
      </text>
    </comment>
    <comment ref="AP126" authorId="0" shapeId="0" xr:uid="{6FDD17B1-8059-41F4-BF40-7B25498ADAE8}">
      <text>
        <r>
          <rPr>
            <sz val="9"/>
            <color indexed="81"/>
            <rFont val="Tahoma"/>
            <family val="2"/>
          </rPr>
          <t>Assumption</t>
        </r>
      </text>
    </comment>
    <comment ref="AR126" authorId="0" shapeId="0" xr:uid="{F1DAC49D-2C18-4FCB-9C65-B42A89CF812B}">
      <text>
        <r>
          <rPr>
            <sz val="9"/>
            <color indexed="81"/>
            <rFont val="Tahoma"/>
            <family val="2"/>
          </rPr>
          <t>Assumption</t>
        </r>
      </text>
    </comment>
    <comment ref="AS126" authorId="0" shapeId="0" xr:uid="{BF7CFE24-0B90-47F1-A429-78AE3F51020E}">
      <text>
        <r>
          <rPr>
            <sz val="9"/>
            <color indexed="81"/>
            <rFont val="Tahoma"/>
            <family val="2"/>
          </rPr>
          <t>Assumption</t>
        </r>
      </text>
    </comment>
    <comment ref="AT126" authorId="0" shapeId="0" xr:uid="{14BAEEB4-1ACD-4B2E-8FFF-D29967E74E74}">
      <text>
        <r>
          <rPr>
            <sz val="9"/>
            <color indexed="81"/>
            <rFont val="Tahoma"/>
            <family val="2"/>
          </rPr>
          <t>Assumption</t>
        </r>
      </text>
    </comment>
    <comment ref="AU126" authorId="0" shapeId="0" xr:uid="{6074EE9A-65C5-45FA-9F37-83E03EF919F9}">
      <text>
        <r>
          <rPr>
            <sz val="9"/>
            <color indexed="81"/>
            <rFont val="Tahoma"/>
            <family val="2"/>
          </rPr>
          <t>Assumption</t>
        </r>
      </text>
    </comment>
    <comment ref="V127" authorId="0" shapeId="0" xr:uid="{9A1E3970-C8D1-485A-80EC-8FCC72DFABBF}">
      <text>
        <r>
          <rPr>
            <sz val="9"/>
            <color indexed="81"/>
            <rFont val="Tahoma"/>
            <family val="2"/>
          </rPr>
          <t>Assumption</t>
        </r>
      </text>
    </comment>
    <comment ref="W127" authorId="0" shapeId="0" xr:uid="{6B7F09BA-BBBB-4852-8406-BE3D2C80815C}">
      <text>
        <r>
          <rPr>
            <sz val="9"/>
            <color indexed="81"/>
            <rFont val="Tahoma"/>
            <family val="2"/>
          </rPr>
          <t>Assumption</t>
        </r>
      </text>
    </comment>
    <comment ref="X127" authorId="0" shapeId="0" xr:uid="{C2657229-1B82-4197-8677-CACD56527EF7}">
      <text>
        <r>
          <rPr>
            <sz val="9"/>
            <color indexed="81"/>
            <rFont val="Tahoma"/>
            <family val="2"/>
          </rPr>
          <t>Assumption</t>
        </r>
      </text>
    </comment>
    <comment ref="Y127" authorId="0" shapeId="0" xr:uid="{231F0322-1ED9-4547-8321-6D9FE28F8FF1}">
      <text>
        <r>
          <rPr>
            <sz val="9"/>
            <color indexed="81"/>
            <rFont val="Tahoma"/>
            <family val="2"/>
          </rPr>
          <t>Assumption</t>
        </r>
      </text>
    </comment>
    <comment ref="Z127" authorId="0" shapeId="0" xr:uid="{201A158B-4F24-46D8-8535-8C87B051E016}">
      <text>
        <r>
          <rPr>
            <sz val="9"/>
            <color indexed="81"/>
            <rFont val="Tahoma"/>
            <family val="2"/>
          </rPr>
          <t>Assumption</t>
        </r>
      </text>
    </comment>
    <comment ref="AL127" authorId="0" shapeId="0" xr:uid="{7497A5B4-3E90-4307-8E3E-FEC6A76FFF19}">
      <text>
        <r>
          <rPr>
            <sz val="9"/>
            <color indexed="81"/>
            <rFont val="Tahoma"/>
            <family val="2"/>
          </rPr>
          <t>Assumption</t>
        </r>
      </text>
    </comment>
    <comment ref="AM127" authorId="0" shapeId="0" xr:uid="{9D1D744E-6548-447D-AC9D-FF749DA3E226}">
      <text>
        <r>
          <rPr>
            <sz val="9"/>
            <color indexed="81"/>
            <rFont val="Tahoma"/>
            <family val="2"/>
          </rPr>
          <t>Assumption</t>
        </r>
      </text>
    </comment>
    <comment ref="AN127" authorId="0" shapeId="0" xr:uid="{FB3F326C-DA5E-425D-B3C5-9F31266E5E0A}">
      <text>
        <r>
          <rPr>
            <sz val="9"/>
            <color indexed="81"/>
            <rFont val="Tahoma"/>
            <family val="2"/>
          </rPr>
          <t>Assumption</t>
        </r>
      </text>
    </comment>
    <comment ref="AO127" authorId="0" shapeId="0" xr:uid="{678F8064-39FC-42BC-8EC0-E3491BC820AF}">
      <text>
        <r>
          <rPr>
            <sz val="9"/>
            <color indexed="81"/>
            <rFont val="Tahoma"/>
            <family val="2"/>
          </rPr>
          <t>Assumption</t>
        </r>
      </text>
    </comment>
    <comment ref="AP127" authorId="0" shapeId="0" xr:uid="{BF3BA0F4-F414-4759-AE4B-087D248551CB}">
      <text>
        <r>
          <rPr>
            <sz val="9"/>
            <color indexed="81"/>
            <rFont val="Tahoma"/>
            <family val="2"/>
          </rPr>
          <t>Assumption</t>
        </r>
      </text>
    </comment>
    <comment ref="AR127" authorId="0" shapeId="0" xr:uid="{1F363251-B11A-4B0A-BB0C-42F03818D949}">
      <text>
        <r>
          <rPr>
            <sz val="9"/>
            <color indexed="81"/>
            <rFont val="Tahoma"/>
            <family val="2"/>
          </rPr>
          <t>Assumption</t>
        </r>
      </text>
    </comment>
    <comment ref="AS127" authorId="0" shapeId="0" xr:uid="{A570A6E7-6532-47A1-AE6F-83E3E3DF4492}">
      <text>
        <r>
          <rPr>
            <sz val="9"/>
            <color indexed="81"/>
            <rFont val="Tahoma"/>
            <family val="2"/>
          </rPr>
          <t>Assumption</t>
        </r>
      </text>
    </comment>
    <comment ref="AT127" authorId="0" shapeId="0" xr:uid="{509FF647-B8C3-4FCC-927D-51784B9C526E}">
      <text>
        <r>
          <rPr>
            <sz val="9"/>
            <color indexed="81"/>
            <rFont val="Tahoma"/>
            <family val="2"/>
          </rPr>
          <t>Assumption</t>
        </r>
      </text>
    </comment>
    <comment ref="AU127" authorId="0" shapeId="0" xr:uid="{68F89239-A4EE-4036-AFD7-D04D392D33C5}">
      <text>
        <r>
          <rPr>
            <sz val="9"/>
            <color indexed="81"/>
            <rFont val="Tahoma"/>
            <family val="2"/>
          </rPr>
          <t>Assumption</t>
        </r>
      </text>
    </comment>
    <comment ref="X128" authorId="0" shapeId="0" xr:uid="{BEEEDD85-F90B-4CAF-B459-C99108ABB29C}">
      <text>
        <r>
          <rPr>
            <sz val="9"/>
            <color indexed="81"/>
            <rFont val="Tahoma"/>
            <family val="2"/>
          </rPr>
          <t>Assumption</t>
        </r>
      </text>
    </comment>
    <comment ref="Y128" authorId="0" shapeId="0" xr:uid="{43F78EB2-8AC5-49C3-8695-D445C0F81E53}">
      <text>
        <r>
          <rPr>
            <sz val="9"/>
            <color indexed="81"/>
            <rFont val="Tahoma"/>
            <family val="2"/>
          </rPr>
          <t>Assumption</t>
        </r>
      </text>
    </comment>
    <comment ref="Z128" authorId="0" shapeId="0" xr:uid="{C46D9C55-FA99-4DBF-8783-4F14FD964839}">
      <text>
        <r>
          <rPr>
            <sz val="9"/>
            <color indexed="81"/>
            <rFont val="Tahoma"/>
            <family val="2"/>
          </rPr>
          <t>Assumption</t>
        </r>
      </text>
    </comment>
    <comment ref="AL128" authorId="0" shapeId="0" xr:uid="{977D62C9-3137-4389-BF25-FE09745430F3}">
      <text>
        <r>
          <rPr>
            <sz val="9"/>
            <color indexed="81"/>
            <rFont val="Tahoma"/>
            <family val="2"/>
          </rPr>
          <t>Assumption</t>
        </r>
      </text>
    </comment>
    <comment ref="AM128" authorId="0" shapeId="0" xr:uid="{9E4A87BE-1E4B-4297-8DF0-8459052DB42A}">
      <text>
        <r>
          <rPr>
            <sz val="9"/>
            <color indexed="81"/>
            <rFont val="Tahoma"/>
            <family val="2"/>
          </rPr>
          <t>Assumption</t>
        </r>
      </text>
    </comment>
    <comment ref="AN128" authorId="0" shapeId="0" xr:uid="{769F65EB-DD2D-4F04-82F1-B61DCAEAFB13}">
      <text>
        <r>
          <rPr>
            <sz val="9"/>
            <color indexed="81"/>
            <rFont val="Tahoma"/>
            <family val="2"/>
          </rPr>
          <t>Assumption</t>
        </r>
      </text>
    </comment>
    <comment ref="AO128" authorId="0" shapeId="0" xr:uid="{4884E729-010F-430F-8569-64DD67DE034B}">
      <text>
        <r>
          <rPr>
            <sz val="9"/>
            <color indexed="81"/>
            <rFont val="Tahoma"/>
            <family val="2"/>
          </rPr>
          <t>Assumption</t>
        </r>
      </text>
    </comment>
    <comment ref="AP128" authorId="0" shapeId="0" xr:uid="{C09E79BF-D0E0-49C3-92FF-E85FC046C248}">
      <text>
        <r>
          <rPr>
            <sz val="9"/>
            <color indexed="81"/>
            <rFont val="Tahoma"/>
            <family val="2"/>
          </rPr>
          <t>Assumption</t>
        </r>
      </text>
    </comment>
    <comment ref="AR128" authorId="0" shapeId="0" xr:uid="{7364B332-B804-47F1-909D-BD3482B333A5}">
      <text>
        <r>
          <rPr>
            <sz val="9"/>
            <color indexed="81"/>
            <rFont val="Tahoma"/>
            <family val="2"/>
          </rPr>
          <t>Assumption</t>
        </r>
      </text>
    </comment>
    <comment ref="AS128" authorId="0" shapeId="0" xr:uid="{414CA102-53E9-4B7C-8986-5A3E2AC2DA17}">
      <text>
        <r>
          <rPr>
            <sz val="9"/>
            <color indexed="81"/>
            <rFont val="Tahoma"/>
            <family val="2"/>
          </rPr>
          <t>Assumption</t>
        </r>
      </text>
    </comment>
    <comment ref="AT128" authorId="0" shapeId="0" xr:uid="{2CA1D219-A119-4969-BDC2-34EF16E0C9DD}">
      <text>
        <r>
          <rPr>
            <sz val="9"/>
            <color indexed="81"/>
            <rFont val="Tahoma"/>
            <family val="2"/>
          </rPr>
          <t>Assumption</t>
        </r>
      </text>
    </comment>
    <comment ref="AU128" authorId="0" shapeId="0" xr:uid="{B421411D-E582-4F0C-AE16-C1B2B7C98086}">
      <text>
        <r>
          <rPr>
            <sz val="9"/>
            <color indexed="81"/>
            <rFont val="Tahoma"/>
            <family val="2"/>
          </rPr>
          <t>Assumption</t>
        </r>
      </text>
    </comment>
    <comment ref="X129" authorId="0" shapeId="0" xr:uid="{82A2E258-FF55-4280-A553-5A5B32240DF6}">
      <text>
        <r>
          <rPr>
            <sz val="9"/>
            <color indexed="81"/>
            <rFont val="Tahoma"/>
            <family val="2"/>
          </rPr>
          <t>Assumption</t>
        </r>
      </text>
    </comment>
    <comment ref="Y129" authorId="0" shapeId="0" xr:uid="{CEC8EA5C-84D0-4BDD-A2A4-5944A72F7F8C}">
      <text>
        <r>
          <rPr>
            <sz val="9"/>
            <color indexed="81"/>
            <rFont val="Tahoma"/>
            <family val="2"/>
          </rPr>
          <t>Assumption</t>
        </r>
      </text>
    </comment>
    <comment ref="Z129" authorId="0" shapeId="0" xr:uid="{B42D7E4E-58B2-44B1-AD92-2D1CCE113A32}">
      <text>
        <r>
          <rPr>
            <sz val="9"/>
            <color indexed="81"/>
            <rFont val="Tahoma"/>
            <family val="2"/>
          </rPr>
          <t>Assumption</t>
        </r>
      </text>
    </comment>
    <comment ref="AL129" authorId="0" shapeId="0" xr:uid="{AC0E31B9-33EB-4A09-BF00-960B14BEDF51}">
      <text>
        <r>
          <rPr>
            <sz val="9"/>
            <color indexed="81"/>
            <rFont val="Tahoma"/>
            <family val="2"/>
          </rPr>
          <t>Assumption</t>
        </r>
      </text>
    </comment>
    <comment ref="AM129" authorId="0" shapeId="0" xr:uid="{5D6838C6-BD66-413E-813B-DC4FE9478828}">
      <text>
        <r>
          <rPr>
            <sz val="9"/>
            <color indexed="81"/>
            <rFont val="Tahoma"/>
            <family val="2"/>
          </rPr>
          <t>Assumption</t>
        </r>
      </text>
    </comment>
    <comment ref="AN129" authorId="0" shapeId="0" xr:uid="{28D56DA6-C45E-4FC4-BCEE-3F337F424019}">
      <text>
        <r>
          <rPr>
            <sz val="9"/>
            <color indexed="81"/>
            <rFont val="Tahoma"/>
            <family val="2"/>
          </rPr>
          <t>Assumption</t>
        </r>
      </text>
    </comment>
    <comment ref="AO129" authorId="0" shapeId="0" xr:uid="{87D9350A-3271-45AA-9E7B-608634788151}">
      <text>
        <r>
          <rPr>
            <sz val="9"/>
            <color indexed="81"/>
            <rFont val="Tahoma"/>
            <family val="2"/>
          </rPr>
          <t>Assumption</t>
        </r>
      </text>
    </comment>
    <comment ref="AP129" authorId="0" shapeId="0" xr:uid="{7E19571A-D4E7-4FB4-9E18-66635F1F7230}">
      <text>
        <r>
          <rPr>
            <sz val="9"/>
            <color indexed="81"/>
            <rFont val="Tahoma"/>
            <family val="2"/>
          </rPr>
          <t>Assumption</t>
        </r>
      </text>
    </comment>
    <comment ref="AR129" authorId="0" shapeId="0" xr:uid="{24A44BCC-DD67-4418-91CB-30B0383A02CF}">
      <text>
        <r>
          <rPr>
            <sz val="9"/>
            <color indexed="81"/>
            <rFont val="Tahoma"/>
            <family val="2"/>
          </rPr>
          <t>Assumption</t>
        </r>
      </text>
    </comment>
    <comment ref="AS129" authorId="0" shapeId="0" xr:uid="{B0DF7CA2-43FF-4EEA-9041-F50B84F57452}">
      <text>
        <r>
          <rPr>
            <sz val="9"/>
            <color indexed="81"/>
            <rFont val="Tahoma"/>
            <family val="2"/>
          </rPr>
          <t>Assumption</t>
        </r>
      </text>
    </comment>
    <comment ref="AT129" authorId="0" shapeId="0" xr:uid="{528CCA9F-F2F2-47A4-ABC9-57DBC68C65C2}">
      <text>
        <r>
          <rPr>
            <sz val="9"/>
            <color indexed="81"/>
            <rFont val="Tahoma"/>
            <family val="2"/>
          </rPr>
          <t>Assumption</t>
        </r>
      </text>
    </comment>
    <comment ref="AU129" authorId="0" shapeId="0" xr:uid="{77432612-769C-4D6B-A68F-F2ADFC0450AD}">
      <text>
        <r>
          <rPr>
            <sz val="9"/>
            <color indexed="81"/>
            <rFont val="Tahoma"/>
            <family val="2"/>
          </rPr>
          <t>Assumption</t>
        </r>
      </text>
    </comment>
    <comment ref="X130" authorId="0" shapeId="0" xr:uid="{C6CF7E9E-6C29-4099-B8D4-D010B2971279}">
      <text>
        <r>
          <rPr>
            <sz val="9"/>
            <color indexed="81"/>
            <rFont val="Tahoma"/>
            <family val="2"/>
          </rPr>
          <t>Assumption</t>
        </r>
      </text>
    </comment>
    <comment ref="Y130" authorId="0" shapeId="0" xr:uid="{A2DCA50D-AADA-4782-B735-3BCEE6A7FEB9}">
      <text>
        <r>
          <rPr>
            <sz val="9"/>
            <color indexed="81"/>
            <rFont val="Tahoma"/>
            <family val="2"/>
          </rPr>
          <t>Assumption</t>
        </r>
      </text>
    </comment>
    <comment ref="Z130" authorId="0" shapeId="0" xr:uid="{39F2D3D0-5414-4889-9E57-775E270C2B65}">
      <text>
        <r>
          <rPr>
            <sz val="9"/>
            <color indexed="81"/>
            <rFont val="Tahoma"/>
            <family val="2"/>
          </rPr>
          <t>Assumption</t>
        </r>
      </text>
    </comment>
    <comment ref="AL130" authorId="0" shapeId="0" xr:uid="{0E95BABF-625B-43C5-B9AE-DEA9E819D0AB}">
      <text>
        <r>
          <rPr>
            <sz val="9"/>
            <color indexed="81"/>
            <rFont val="Tahoma"/>
            <family val="2"/>
          </rPr>
          <t>Assumption</t>
        </r>
      </text>
    </comment>
    <comment ref="AM130" authorId="0" shapeId="0" xr:uid="{529A1CF7-6AE2-4E03-93B5-ACD80F03AB0D}">
      <text>
        <r>
          <rPr>
            <sz val="9"/>
            <color indexed="81"/>
            <rFont val="Tahoma"/>
            <family val="2"/>
          </rPr>
          <t>Assumption</t>
        </r>
      </text>
    </comment>
    <comment ref="AN130" authorId="0" shapeId="0" xr:uid="{C9A627A5-890B-45DB-9E3A-3F832C314C3F}">
      <text>
        <r>
          <rPr>
            <sz val="9"/>
            <color indexed="81"/>
            <rFont val="Tahoma"/>
            <family val="2"/>
          </rPr>
          <t>Assumption</t>
        </r>
      </text>
    </comment>
    <comment ref="AO130" authorId="0" shapeId="0" xr:uid="{0CC27F58-6E27-42BF-960C-FCB1BCFF5B1C}">
      <text>
        <r>
          <rPr>
            <sz val="9"/>
            <color indexed="81"/>
            <rFont val="Tahoma"/>
            <family val="2"/>
          </rPr>
          <t>Assumption</t>
        </r>
      </text>
    </comment>
    <comment ref="AP130" authorId="0" shapeId="0" xr:uid="{5449A228-2674-45A0-A91C-667DD218ECB6}">
      <text>
        <r>
          <rPr>
            <sz val="9"/>
            <color indexed="81"/>
            <rFont val="Tahoma"/>
            <family val="2"/>
          </rPr>
          <t>Assumption</t>
        </r>
      </text>
    </comment>
    <comment ref="AR130" authorId="0" shapeId="0" xr:uid="{C72039EB-1657-4D0F-B08E-0C0823EBDC1C}">
      <text>
        <r>
          <rPr>
            <sz val="9"/>
            <color indexed="81"/>
            <rFont val="Tahoma"/>
            <family val="2"/>
          </rPr>
          <t>Assumption</t>
        </r>
      </text>
    </comment>
    <comment ref="AS130" authorId="0" shapeId="0" xr:uid="{830E5CA8-83CA-411F-8373-D8684AE3A603}">
      <text>
        <r>
          <rPr>
            <sz val="9"/>
            <color indexed="81"/>
            <rFont val="Tahoma"/>
            <family val="2"/>
          </rPr>
          <t>Assumption</t>
        </r>
      </text>
    </comment>
    <comment ref="AT130" authorId="0" shapeId="0" xr:uid="{965F128B-4266-44CC-B8DF-83A52A4AEDBA}">
      <text>
        <r>
          <rPr>
            <sz val="9"/>
            <color indexed="81"/>
            <rFont val="Tahoma"/>
            <family val="2"/>
          </rPr>
          <t>Assumption</t>
        </r>
      </text>
    </comment>
    <comment ref="AU130" authorId="0" shapeId="0" xr:uid="{D2351BEC-FF0D-417C-B012-DCCB6DEC9653}">
      <text>
        <r>
          <rPr>
            <sz val="9"/>
            <color indexed="81"/>
            <rFont val="Tahoma"/>
            <family val="2"/>
          </rPr>
          <t>Assumption</t>
        </r>
      </text>
    </comment>
    <comment ref="X131" authorId="0" shapeId="0" xr:uid="{40C57924-3CB4-4DBB-8FF4-2602C93A19F6}">
      <text>
        <r>
          <rPr>
            <sz val="9"/>
            <color indexed="81"/>
            <rFont val="Tahoma"/>
            <family val="2"/>
          </rPr>
          <t>Assumption</t>
        </r>
      </text>
    </comment>
    <comment ref="Y131" authorId="0" shapeId="0" xr:uid="{3A0172CC-C2FE-4A32-9747-AF600B690BA5}">
      <text>
        <r>
          <rPr>
            <sz val="9"/>
            <color indexed="81"/>
            <rFont val="Tahoma"/>
            <family val="2"/>
          </rPr>
          <t>Assumption</t>
        </r>
      </text>
    </comment>
    <comment ref="Z131" authorId="0" shapeId="0" xr:uid="{CF22DC42-B9C7-41B6-9EE3-0BE9CEC349F0}">
      <text>
        <r>
          <rPr>
            <sz val="9"/>
            <color indexed="81"/>
            <rFont val="Tahoma"/>
            <family val="2"/>
          </rPr>
          <t>Assumption</t>
        </r>
      </text>
    </comment>
    <comment ref="AL131" authorId="0" shapeId="0" xr:uid="{91B5E9A4-BED8-4677-9C5D-8B01F15CF698}">
      <text>
        <r>
          <rPr>
            <sz val="9"/>
            <color indexed="81"/>
            <rFont val="Tahoma"/>
            <family val="2"/>
          </rPr>
          <t>Assumption</t>
        </r>
      </text>
    </comment>
    <comment ref="AM131" authorId="0" shapeId="0" xr:uid="{94BD8E74-E0A1-46EE-887F-89A81FD9204B}">
      <text>
        <r>
          <rPr>
            <sz val="9"/>
            <color indexed="81"/>
            <rFont val="Tahoma"/>
            <family val="2"/>
          </rPr>
          <t>Assumption</t>
        </r>
      </text>
    </comment>
    <comment ref="AN131" authorId="0" shapeId="0" xr:uid="{A204ECAF-27FA-4A35-BD9A-45B1D0337D4F}">
      <text>
        <r>
          <rPr>
            <sz val="9"/>
            <color indexed="81"/>
            <rFont val="Tahoma"/>
            <family val="2"/>
          </rPr>
          <t>Assumption</t>
        </r>
      </text>
    </comment>
    <comment ref="AO131" authorId="0" shapeId="0" xr:uid="{B047CDE6-B060-4911-99C3-04E709C4C6C9}">
      <text>
        <r>
          <rPr>
            <sz val="9"/>
            <color indexed="81"/>
            <rFont val="Tahoma"/>
            <family val="2"/>
          </rPr>
          <t>Assumption</t>
        </r>
      </text>
    </comment>
    <comment ref="AP131" authorId="0" shapeId="0" xr:uid="{EC004FE3-B38B-4583-8790-48E62FBEA125}">
      <text>
        <r>
          <rPr>
            <sz val="9"/>
            <color indexed="81"/>
            <rFont val="Tahoma"/>
            <family val="2"/>
          </rPr>
          <t>Assumption</t>
        </r>
      </text>
    </comment>
    <comment ref="AR131" authorId="0" shapeId="0" xr:uid="{5C81D1E9-C501-4C8F-A823-BEA314172670}">
      <text>
        <r>
          <rPr>
            <sz val="9"/>
            <color indexed="81"/>
            <rFont val="Tahoma"/>
            <family val="2"/>
          </rPr>
          <t>Assumption</t>
        </r>
      </text>
    </comment>
    <comment ref="AS131" authorId="0" shapeId="0" xr:uid="{1A0E2B01-80D9-44B2-8259-631ED778A07E}">
      <text>
        <r>
          <rPr>
            <sz val="9"/>
            <color indexed="81"/>
            <rFont val="Tahoma"/>
            <family val="2"/>
          </rPr>
          <t>Assumption</t>
        </r>
      </text>
    </comment>
    <comment ref="AT131" authorId="0" shapeId="0" xr:uid="{5DFC5E8C-F3F7-4B6A-B950-ED2FF8061774}">
      <text>
        <r>
          <rPr>
            <sz val="9"/>
            <color indexed="81"/>
            <rFont val="Tahoma"/>
            <family val="2"/>
          </rPr>
          <t>Assumption</t>
        </r>
      </text>
    </comment>
    <comment ref="AU131" authorId="0" shapeId="0" xr:uid="{33A761AA-C3AC-4D4F-BD2D-0DB5B7F56AC8}">
      <text>
        <r>
          <rPr>
            <sz val="9"/>
            <color indexed="81"/>
            <rFont val="Tahoma"/>
            <family val="2"/>
          </rPr>
          <t>Assumption</t>
        </r>
      </text>
    </comment>
    <comment ref="X132" authorId="0" shapeId="0" xr:uid="{94E7787C-9AB1-49CA-8440-84C6E2000916}">
      <text>
        <r>
          <rPr>
            <sz val="9"/>
            <color indexed="81"/>
            <rFont val="Tahoma"/>
            <family val="2"/>
          </rPr>
          <t>Assumption</t>
        </r>
      </text>
    </comment>
    <comment ref="Y132" authorId="0" shapeId="0" xr:uid="{76F0E24F-7D3A-4BCD-99FF-1B9EBA24E70E}">
      <text>
        <r>
          <rPr>
            <sz val="9"/>
            <color indexed="81"/>
            <rFont val="Tahoma"/>
            <family val="2"/>
          </rPr>
          <t>Assumption</t>
        </r>
      </text>
    </comment>
    <comment ref="Z132" authorId="0" shapeId="0" xr:uid="{FF54BD2E-61C4-4DC7-BABC-15E66019F370}">
      <text>
        <r>
          <rPr>
            <sz val="9"/>
            <color indexed="81"/>
            <rFont val="Tahoma"/>
            <family val="2"/>
          </rPr>
          <t>Assumption</t>
        </r>
      </text>
    </comment>
    <comment ref="AL132" authorId="0" shapeId="0" xr:uid="{72F922A2-F8C9-489C-8B25-6DB6B2B982C5}">
      <text>
        <r>
          <rPr>
            <sz val="9"/>
            <color indexed="81"/>
            <rFont val="Tahoma"/>
            <family val="2"/>
          </rPr>
          <t>Assumption</t>
        </r>
      </text>
    </comment>
    <comment ref="AM132" authorId="0" shapeId="0" xr:uid="{E9A22422-B4A6-4AE0-B0D5-54A308A46133}">
      <text>
        <r>
          <rPr>
            <sz val="9"/>
            <color indexed="81"/>
            <rFont val="Tahoma"/>
            <family val="2"/>
          </rPr>
          <t>Assumption</t>
        </r>
      </text>
    </comment>
    <comment ref="AN132" authorId="0" shapeId="0" xr:uid="{E4B2DEC0-9B0C-4FA7-BDD2-269D3D1177C9}">
      <text>
        <r>
          <rPr>
            <sz val="9"/>
            <color indexed="81"/>
            <rFont val="Tahoma"/>
            <family val="2"/>
          </rPr>
          <t>Assumption</t>
        </r>
      </text>
    </comment>
    <comment ref="AO132" authorId="0" shapeId="0" xr:uid="{10809F24-9DDD-43CE-94D9-4D676269903B}">
      <text>
        <r>
          <rPr>
            <sz val="9"/>
            <color indexed="81"/>
            <rFont val="Tahoma"/>
            <family val="2"/>
          </rPr>
          <t>Assumption</t>
        </r>
      </text>
    </comment>
    <comment ref="AP132" authorId="0" shapeId="0" xr:uid="{0D6B25EC-F860-43DF-A53E-304A7F6A296D}">
      <text>
        <r>
          <rPr>
            <sz val="9"/>
            <color indexed="81"/>
            <rFont val="Tahoma"/>
            <family val="2"/>
          </rPr>
          <t>Assumption</t>
        </r>
      </text>
    </comment>
    <comment ref="AR132" authorId="0" shapeId="0" xr:uid="{1F2399D3-3912-4171-AC33-114188A1335C}">
      <text>
        <r>
          <rPr>
            <sz val="9"/>
            <color indexed="81"/>
            <rFont val="Tahoma"/>
            <family val="2"/>
          </rPr>
          <t>Assumption</t>
        </r>
      </text>
    </comment>
    <comment ref="AS132" authorId="0" shapeId="0" xr:uid="{78866A0E-F448-4C8D-B2B6-250819A70EF5}">
      <text>
        <r>
          <rPr>
            <sz val="9"/>
            <color indexed="81"/>
            <rFont val="Tahoma"/>
            <family val="2"/>
          </rPr>
          <t>Assumption</t>
        </r>
      </text>
    </comment>
    <comment ref="AT132" authorId="0" shapeId="0" xr:uid="{1268E8E1-3E99-4A10-B2D7-C89C141DA1C2}">
      <text>
        <r>
          <rPr>
            <sz val="9"/>
            <color indexed="81"/>
            <rFont val="Tahoma"/>
            <family val="2"/>
          </rPr>
          <t>Assumption</t>
        </r>
      </text>
    </comment>
    <comment ref="AU132" authorId="0" shapeId="0" xr:uid="{23CDD65E-2B88-46FB-8238-49543110258C}">
      <text>
        <r>
          <rPr>
            <sz val="9"/>
            <color indexed="81"/>
            <rFont val="Tahoma"/>
            <family val="2"/>
          </rPr>
          <t>Assumption</t>
        </r>
      </text>
    </comment>
    <comment ref="X133" authorId="0" shapeId="0" xr:uid="{4A324A03-8348-465B-9BBC-3F1CAFDF7AE9}">
      <text>
        <r>
          <rPr>
            <sz val="9"/>
            <color indexed="81"/>
            <rFont val="Tahoma"/>
            <family val="2"/>
          </rPr>
          <t>Assumption</t>
        </r>
      </text>
    </comment>
    <comment ref="Y133" authorId="0" shapeId="0" xr:uid="{A4AAC620-B49A-4D8D-A6F1-FE40008D8A55}">
      <text>
        <r>
          <rPr>
            <sz val="9"/>
            <color indexed="81"/>
            <rFont val="Tahoma"/>
            <family val="2"/>
          </rPr>
          <t>Assumption</t>
        </r>
      </text>
    </comment>
    <comment ref="Z133" authorId="0" shapeId="0" xr:uid="{1803F2FB-1546-4780-8529-205FAE908326}">
      <text>
        <r>
          <rPr>
            <sz val="9"/>
            <color indexed="81"/>
            <rFont val="Tahoma"/>
            <family val="2"/>
          </rPr>
          <t>Assumption</t>
        </r>
      </text>
    </comment>
    <comment ref="AL133" authorId="0" shapeId="0" xr:uid="{8E756DB2-82AA-4F97-9C97-E0F8785865A4}">
      <text>
        <r>
          <rPr>
            <sz val="9"/>
            <color indexed="81"/>
            <rFont val="Tahoma"/>
            <family val="2"/>
          </rPr>
          <t>Assumption</t>
        </r>
      </text>
    </comment>
    <comment ref="AM133" authorId="0" shapeId="0" xr:uid="{A829DF0F-1F37-4361-8644-BE539893B855}">
      <text>
        <r>
          <rPr>
            <sz val="9"/>
            <color indexed="81"/>
            <rFont val="Tahoma"/>
            <family val="2"/>
          </rPr>
          <t>Assumption</t>
        </r>
      </text>
    </comment>
    <comment ref="AN133" authorId="0" shapeId="0" xr:uid="{6A90E287-0886-4D04-A16B-528AF5F83629}">
      <text>
        <r>
          <rPr>
            <sz val="9"/>
            <color indexed="81"/>
            <rFont val="Tahoma"/>
            <family val="2"/>
          </rPr>
          <t>Assumption</t>
        </r>
      </text>
    </comment>
    <comment ref="AO133" authorId="0" shapeId="0" xr:uid="{9A89988E-5764-4DFA-B820-6101EAACF89B}">
      <text>
        <r>
          <rPr>
            <sz val="9"/>
            <color indexed="81"/>
            <rFont val="Tahoma"/>
            <family val="2"/>
          </rPr>
          <t>Assumption</t>
        </r>
      </text>
    </comment>
    <comment ref="AP133" authorId="0" shapeId="0" xr:uid="{10EE96A2-C3E7-46F9-A18D-A26A1355544D}">
      <text>
        <r>
          <rPr>
            <sz val="9"/>
            <color indexed="81"/>
            <rFont val="Tahoma"/>
            <family val="2"/>
          </rPr>
          <t>Assumption</t>
        </r>
      </text>
    </comment>
    <comment ref="AR133" authorId="0" shapeId="0" xr:uid="{402C056A-4BBC-4A6B-AA3A-260DADE8EB37}">
      <text>
        <r>
          <rPr>
            <sz val="9"/>
            <color indexed="81"/>
            <rFont val="Tahoma"/>
            <family val="2"/>
          </rPr>
          <t>Assumption</t>
        </r>
      </text>
    </comment>
    <comment ref="AS133" authorId="0" shapeId="0" xr:uid="{BD403F10-7EC8-4074-BD91-7627C779EA7D}">
      <text>
        <r>
          <rPr>
            <sz val="9"/>
            <color indexed="81"/>
            <rFont val="Tahoma"/>
            <family val="2"/>
          </rPr>
          <t>Assumption</t>
        </r>
      </text>
    </comment>
    <comment ref="AT133" authorId="0" shapeId="0" xr:uid="{CD6F8460-70CE-4A07-AEC1-CC6DCB7AE408}">
      <text>
        <r>
          <rPr>
            <sz val="9"/>
            <color indexed="81"/>
            <rFont val="Tahoma"/>
            <family val="2"/>
          </rPr>
          <t>Assumption</t>
        </r>
      </text>
    </comment>
    <comment ref="AU133" authorId="0" shapeId="0" xr:uid="{81E20CF3-E600-433F-8042-D25C89AD781A}">
      <text>
        <r>
          <rPr>
            <sz val="9"/>
            <color indexed="81"/>
            <rFont val="Tahoma"/>
            <family val="2"/>
          </rPr>
          <t>Assumption</t>
        </r>
      </text>
    </comment>
    <comment ref="X134" authorId="0" shapeId="0" xr:uid="{82D180B7-9402-4F8C-A9DE-CCEF8F869938}">
      <text>
        <r>
          <rPr>
            <sz val="9"/>
            <color indexed="81"/>
            <rFont val="Tahoma"/>
            <family val="2"/>
          </rPr>
          <t>Assumption</t>
        </r>
      </text>
    </comment>
    <comment ref="Y134" authorId="0" shapeId="0" xr:uid="{A433ED4D-72FF-4F8D-9A4F-86194763266E}">
      <text>
        <r>
          <rPr>
            <sz val="9"/>
            <color indexed="81"/>
            <rFont val="Tahoma"/>
            <family val="2"/>
          </rPr>
          <t>Assumption</t>
        </r>
      </text>
    </comment>
    <comment ref="Z134" authorId="0" shapeId="0" xr:uid="{C041CE4F-B6EF-49CC-A9A6-CE017A438800}">
      <text>
        <r>
          <rPr>
            <sz val="9"/>
            <color indexed="81"/>
            <rFont val="Tahoma"/>
            <family val="2"/>
          </rPr>
          <t>Assumption</t>
        </r>
      </text>
    </comment>
    <comment ref="AL134" authorId="0" shapeId="0" xr:uid="{E656659D-597B-47E6-96EE-51A80033090F}">
      <text>
        <r>
          <rPr>
            <sz val="9"/>
            <color indexed="81"/>
            <rFont val="Tahoma"/>
            <family val="2"/>
          </rPr>
          <t>Assumption</t>
        </r>
      </text>
    </comment>
    <comment ref="AM134" authorId="0" shapeId="0" xr:uid="{9B828DEF-734C-45C8-9ABE-A1F6A6785C18}">
      <text>
        <r>
          <rPr>
            <sz val="9"/>
            <color indexed="81"/>
            <rFont val="Tahoma"/>
            <family val="2"/>
          </rPr>
          <t>Assumption</t>
        </r>
      </text>
    </comment>
    <comment ref="AN134" authorId="0" shapeId="0" xr:uid="{795FB53A-F037-4EF6-8F1D-39E7FF17F975}">
      <text>
        <r>
          <rPr>
            <sz val="9"/>
            <color indexed="81"/>
            <rFont val="Tahoma"/>
            <family val="2"/>
          </rPr>
          <t>Assumption</t>
        </r>
      </text>
    </comment>
    <comment ref="AO134" authorId="0" shapeId="0" xr:uid="{DCC09757-2246-4AC8-B9F6-3FEA5BF77FA4}">
      <text>
        <r>
          <rPr>
            <sz val="9"/>
            <color indexed="81"/>
            <rFont val="Tahoma"/>
            <family val="2"/>
          </rPr>
          <t>Assumption</t>
        </r>
      </text>
    </comment>
    <comment ref="AP134" authorId="0" shapeId="0" xr:uid="{F48F8CD4-600C-4883-B6A1-FAFC70934592}">
      <text>
        <r>
          <rPr>
            <sz val="9"/>
            <color indexed="81"/>
            <rFont val="Tahoma"/>
            <family val="2"/>
          </rPr>
          <t>Assumption</t>
        </r>
      </text>
    </comment>
    <comment ref="AR134" authorId="0" shapeId="0" xr:uid="{47A7E862-D473-451B-B7F6-5079C4796C14}">
      <text>
        <r>
          <rPr>
            <sz val="9"/>
            <color indexed="81"/>
            <rFont val="Tahoma"/>
            <family val="2"/>
          </rPr>
          <t>Assumption</t>
        </r>
      </text>
    </comment>
    <comment ref="AS134" authorId="0" shapeId="0" xr:uid="{D61C7A9E-38F9-4AC3-9DF9-E3F0328CB214}">
      <text>
        <r>
          <rPr>
            <sz val="9"/>
            <color indexed="81"/>
            <rFont val="Tahoma"/>
            <family val="2"/>
          </rPr>
          <t>Assumption</t>
        </r>
      </text>
    </comment>
    <comment ref="AT134" authorId="0" shapeId="0" xr:uid="{8810AEBE-AF18-4B31-A742-7064445980F5}">
      <text>
        <r>
          <rPr>
            <sz val="9"/>
            <color indexed="81"/>
            <rFont val="Tahoma"/>
            <family val="2"/>
          </rPr>
          <t>Assumption</t>
        </r>
      </text>
    </comment>
    <comment ref="AU134" authorId="0" shapeId="0" xr:uid="{0C1664AE-F229-4473-954B-03D086AB7DAC}">
      <text>
        <r>
          <rPr>
            <sz val="9"/>
            <color indexed="81"/>
            <rFont val="Tahoma"/>
            <family val="2"/>
          </rPr>
          <t>Assumption</t>
        </r>
      </text>
    </comment>
    <comment ref="AL135" authorId="0" shapeId="0" xr:uid="{109AB1CB-E35E-4A5B-88E6-8A8EF0968B66}">
      <text>
        <r>
          <rPr>
            <sz val="9"/>
            <color indexed="81"/>
            <rFont val="Tahoma"/>
            <family val="2"/>
          </rPr>
          <t>Assumption</t>
        </r>
      </text>
    </comment>
    <comment ref="AM135" authorId="0" shapeId="0" xr:uid="{B61BFF8E-6477-4F75-9E8A-2EE32FD3760D}">
      <text>
        <r>
          <rPr>
            <sz val="9"/>
            <color indexed="81"/>
            <rFont val="Tahoma"/>
            <family val="2"/>
          </rPr>
          <t>Assumption</t>
        </r>
      </text>
    </comment>
    <comment ref="AN135" authorId="0" shapeId="0" xr:uid="{ED80EEFA-D542-4C88-A864-6CD6AD7EB54A}">
      <text>
        <r>
          <rPr>
            <sz val="9"/>
            <color indexed="81"/>
            <rFont val="Tahoma"/>
            <family val="2"/>
          </rPr>
          <t>Assumption</t>
        </r>
      </text>
    </comment>
    <comment ref="AO135" authorId="0" shapeId="0" xr:uid="{61616231-C3D7-42A7-B917-6B86A8937B9B}">
      <text>
        <r>
          <rPr>
            <sz val="9"/>
            <color indexed="81"/>
            <rFont val="Tahoma"/>
            <family val="2"/>
          </rPr>
          <t>Assumption</t>
        </r>
      </text>
    </comment>
    <comment ref="AP135" authorId="0" shapeId="0" xr:uid="{2C6EB405-657C-4B94-AC9D-4C717BD22C25}">
      <text>
        <r>
          <rPr>
            <sz val="9"/>
            <color indexed="81"/>
            <rFont val="Tahoma"/>
            <family val="2"/>
          </rPr>
          <t>Assumption</t>
        </r>
      </text>
    </comment>
    <comment ref="AR135" authorId="0" shapeId="0" xr:uid="{6E177DE4-CD6F-4A5F-B4CB-227F3033C435}">
      <text>
        <r>
          <rPr>
            <sz val="9"/>
            <color indexed="81"/>
            <rFont val="Tahoma"/>
            <family val="2"/>
          </rPr>
          <t>Assumption</t>
        </r>
      </text>
    </comment>
    <comment ref="AS135" authorId="0" shapeId="0" xr:uid="{E30C2233-1D75-420F-A501-13840781552B}">
      <text>
        <r>
          <rPr>
            <sz val="9"/>
            <color indexed="81"/>
            <rFont val="Tahoma"/>
            <family val="2"/>
          </rPr>
          <t>Assumption</t>
        </r>
      </text>
    </comment>
    <comment ref="AT135" authorId="0" shapeId="0" xr:uid="{44DB4744-B33D-4928-ACF7-43E492E731DA}">
      <text>
        <r>
          <rPr>
            <sz val="9"/>
            <color indexed="81"/>
            <rFont val="Tahoma"/>
            <family val="2"/>
          </rPr>
          <t>Assumption</t>
        </r>
      </text>
    </comment>
    <comment ref="AU135" authorId="0" shapeId="0" xr:uid="{36314478-BC6C-4478-8855-F18165312221}">
      <text>
        <r>
          <rPr>
            <sz val="9"/>
            <color indexed="81"/>
            <rFont val="Tahoma"/>
            <family val="2"/>
          </rPr>
          <t>Assumption</t>
        </r>
      </text>
    </comment>
    <comment ref="V136" authorId="0" shapeId="0" xr:uid="{1A5E4E6E-22CB-4387-BD27-B52C7034CB42}">
      <text>
        <r>
          <rPr>
            <sz val="9"/>
            <color indexed="81"/>
            <rFont val="Tahoma"/>
            <family val="2"/>
          </rPr>
          <t>Assumption</t>
        </r>
      </text>
    </comment>
    <comment ref="AL136" authorId="0" shapeId="0" xr:uid="{C8CB0FB4-03CB-41B9-B79B-1D4AD5E8F64A}">
      <text>
        <r>
          <rPr>
            <sz val="9"/>
            <color indexed="81"/>
            <rFont val="Tahoma"/>
            <family val="2"/>
          </rPr>
          <t>Assumption</t>
        </r>
      </text>
    </comment>
    <comment ref="AM136" authorId="0" shapeId="0" xr:uid="{203873E0-6EF0-4FF7-8B03-DCBFBBAE73BE}">
      <text>
        <r>
          <rPr>
            <sz val="9"/>
            <color indexed="81"/>
            <rFont val="Tahoma"/>
            <family val="2"/>
          </rPr>
          <t>Assumption</t>
        </r>
      </text>
    </comment>
    <comment ref="AN136" authorId="0" shapeId="0" xr:uid="{2027A469-D7C0-4EBE-971E-6E77799555D9}">
      <text>
        <r>
          <rPr>
            <sz val="9"/>
            <color indexed="81"/>
            <rFont val="Tahoma"/>
            <family val="2"/>
          </rPr>
          <t>Assumption</t>
        </r>
      </text>
    </comment>
    <comment ref="AO136" authorId="0" shapeId="0" xr:uid="{FDC9DCA8-E051-45EA-B613-0362881D2E4C}">
      <text>
        <r>
          <rPr>
            <sz val="9"/>
            <color indexed="81"/>
            <rFont val="Tahoma"/>
            <family val="2"/>
          </rPr>
          <t>Assumption</t>
        </r>
      </text>
    </comment>
    <comment ref="AP136" authorId="0" shapeId="0" xr:uid="{BDCF24F5-0629-49DC-B4C6-08A3EDFF2B37}">
      <text>
        <r>
          <rPr>
            <sz val="9"/>
            <color indexed="81"/>
            <rFont val="Tahoma"/>
            <family val="2"/>
          </rPr>
          <t>Assumption</t>
        </r>
      </text>
    </comment>
    <comment ref="AR136" authorId="0" shapeId="0" xr:uid="{E9F5481A-BA7A-4759-8742-98ED95952B69}">
      <text>
        <r>
          <rPr>
            <sz val="9"/>
            <color indexed="81"/>
            <rFont val="Tahoma"/>
            <family val="2"/>
          </rPr>
          <t>Assumption</t>
        </r>
      </text>
    </comment>
    <comment ref="AS136" authorId="0" shapeId="0" xr:uid="{AEF1A0C9-8572-4F16-9DE2-3483F6A3E79E}">
      <text>
        <r>
          <rPr>
            <sz val="9"/>
            <color indexed="81"/>
            <rFont val="Tahoma"/>
            <family val="2"/>
          </rPr>
          <t>Assumption</t>
        </r>
      </text>
    </comment>
    <comment ref="AT136" authorId="0" shapeId="0" xr:uid="{D102F5F0-90B3-437C-9BB7-816BDE928E77}">
      <text>
        <r>
          <rPr>
            <sz val="9"/>
            <color indexed="81"/>
            <rFont val="Tahoma"/>
            <family val="2"/>
          </rPr>
          <t>Assumption</t>
        </r>
      </text>
    </comment>
    <comment ref="AU136" authorId="0" shapeId="0" xr:uid="{9ED123FD-EA69-4754-AF19-CB3179D22BB1}">
      <text>
        <r>
          <rPr>
            <sz val="9"/>
            <color indexed="81"/>
            <rFont val="Tahoma"/>
            <family val="2"/>
          </rPr>
          <t>Assumption</t>
        </r>
      </text>
    </comment>
    <comment ref="V137" authorId="0" shapeId="0" xr:uid="{5BE6BB6A-AB41-474D-AA6A-E8B59FB442CA}">
      <text>
        <r>
          <rPr>
            <sz val="9"/>
            <color indexed="81"/>
            <rFont val="Tahoma"/>
            <family val="2"/>
          </rPr>
          <t>Assumption</t>
        </r>
      </text>
    </comment>
    <comment ref="W137" authorId="0" shapeId="0" xr:uid="{AF23FA92-20BE-4BE2-ACE6-6BF84B2A61C9}">
      <text>
        <r>
          <rPr>
            <sz val="9"/>
            <color indexed="81"/>
            <rFont val="Tahoma"/>
            <family val="2"/>
          </rPr>
          <t>Assumption</t>
        </r>
      </text>
    </comment>
    <comment ref="X137" authorId="0" shapeId="0" xr:uid="{385D1D01-E07C-4C18-82B7-521CFB9A6C43}">
      <text>
        <r>
          <rPr>
            <sz val="9"/>
            <color indexed="81"/>
            <rFont val="Tahoma"/>
            <family val="2"/>
          </rPr>
          <t>Assumption</t>
        </r>
      </text>
    </comment>
    <comment ref="Y137" authorId="0" shapeId="0" xr:uid="{9C1B33AB-F8DE-45F6-9FB9-2FCB533E59BA}">
      <text>
        <r>
          <rPr>
            <sz val="9"/>
            <color indexed="81"/>
            <rFont val="Tahoma"/>
            <family val="2"/>
          </rPr>
          <t>Assumption</t>
        </r>
      </text>
    </comment>
    <comment ref="Z137" authorId="0" shapeId="0" xr:uid="{429A2393-2A82-4566-AB9B-60EA46A4B40E}">
      <text>
        <r>
          <rPr>
            <sz val="9"/>
            <color indexed="81"/>
            <rFont val="Tahoma"/>
            <family val="2"/>
          </rPr>
          <t>Assumption</t>
        </r>
      </text>
    </comment>
    <comment ref="AA137" authorId="0" shapeId="0" xr:uid="{43164076-2ABD-41F0-9532-AA886F49344B}">
      <text>
        <r>
          <rPr>
            <sz val="9"/>
            <color indexed="81"/>
            <rFont val="Tahoma"/>
            <family val="2"/>
          </rPr>
          <t>Assumption</t>
        </r>
      </text>
    </comment>
    <comment ref="AL137" authorId="0" shapeId="0" xr:uid="{89CC0343-BC21-4847-93E3-180133848E5D}">
      <text>
        <r>
          <rPr>
            <sz val="9"/>
            <color indexed="81"/>
            <rFont val="Tahoma"/>
            <family val="2"/>
          </rPr>
          <t>Assumption</t>
        </r>
      </text>
    </comment>
    <comment ref="AM137" authorId="0" shapeId="0" xr:uid="{08CEAF54-1B30-46D5-88CB-E5E1D2CB76D8}">
      <text>
        <r>
          <rPr>
            <sz val="9"/>
            <color indexed="81"/>
            <rFont val="Tahoma"/>
            <family val="2"/>
          </rPr>
          <t>Assumption</t>
        </r>
      </text>
    </comment>
    <comment ref="AN137" authorId="0" shapeId="0" xr:uid="{BE9923B4-961C-42EB-B8C3-F238CB86CB31}">
      <text>
        <r>
          <rPr>
            <sz val="9"/>
            <color indexed="81"/>
            <rFont val="Tahoma"/>
            <family val="2"/>
          </rPr>
          <t>Assumption</t>
        </r>
      </text>
    </comment>
    <comment ref="AO137" authorId="0" shapeId="0" xr:uid="{DBEE90D1-4EBD-490C-91D3-725C28081F31}">
      <text>
        <r>
          <rPr>
            <sz val="9"/>
            <color indexed="81"/>
            <rFont val="Tahoma"/>
            <family val="2"/>
          </rPr>
          <t>Assumption</t>
        </r>
      </text>
    </comment>
    <comment ref="AP137" authorId="0" shapeId="0" xr:uid="{4A483C3E-80F0-4737-A89A-D97162F8921A}">
      <text>
        <r>
          <rPr>
            <sz val="9"/>
            <color indexed="81"/>
            <rFont val="Tahoma"/>
            <family val="2"/>
          </rPr>
          <t>Assumption</t>
        </r>
      </text>
    </comment>
    <comment ref="AR137" authorId="0" shapeId="0" xr:uid="{62F91B55-CFA3-4B45-8863-BF70621F83E2}">
      <text>
        <r>
          <rPr>
            <sz val="9"/>
            <color indexed="81"/>
            <rFont val="Tahoma"/>
            <family val="2"/>
          </rPr>
          <t>Assumption</t>
        </r>
      </text>
    </comment>
    <comment ref="AS137" authorId="0" shapeId="0" xr:uid="{21335401-B1F2-4078-9648-51B86E485424}">
      <text>
        <r>
          <rPr>
            <sz val="9"/>
            <color indexed="81"/>
            <rFont val="Tahoma"/>
            <family val="2"/>
          </rPr>
          <t>Assumption</t>
        </r>
      </text>
    </comment>
    <comment ref="AT137" authorId="0" shapeId="0" xr:uid="{EE00F28F-29F2-4B01-851D-83E42C42F927}">
      <text>
        <r>
          <rPr>
            <sz val="9"/>
            <color indexed="81"/>
            <rFont val="Tahoma"/>
            <family val="2"/>
          </rPr>
          <t>Assumption</t>
        </r>
      </text>
    </comment>
    <comment ref="AU137" authorId="0" shapeId="0" xr:uid="{E54088F5-EDB0-4062-B768-13E6557D3B76}">
      <text>
        <r>
          <rPr>
            <sz val="9"/>
            <color indexed="81"/>
            <rFont val="Tahoma"/>
            <family val="2"/>
          </rPr>
          <t>Assumption</t>
        </r>
      </text>
    </comment>
    <comment ref="V138" authorId="0" shapeId="0" xr:uid="{D768B01F-CFC5-4870-8A43-54ABF5C658D6}">
      <text>
        <r>
          <rPr>
            <sz val="9"/>
            <color indexed="81"/>
            <rFont val="Tahoma"/>
            <family val="2"/>
          </rPr>
          <t>Assumption</t>
        </r>
      </text>
    </comment>
    <comment ref="W138" authorId="0" shapeId="0" xr:uid="{5CD88D78-F87B-4FCB-AD56-FA4C97185E16}">
      <text>
        <r>
          <rPr>
            <sz val="9"/>
            <color indexed="81"/>
            <rFont val="Tahoma"/>
            <family val="2"/>
          </rPr>
          <t>Assumption</t>
        </r>
      </text>
    </comment>
    <comment ref="X138" authorId="0" shapeId="0" xr:uid="{9CC93E50-6800-4605-8B88-081384A0FB3E}">
      <text>
        <r>
          <rPr>
            <sz val="9"/>
            <color indexed="81"/>
            <rFont val="Tahoma"/>
            <family val="2"/>
          </rPr>
          <t>Assumption</t>
        </r>
      </text>
    </comment>
    <comment ref="Y138" authorId="0" shapeId="0" xr:uid="{BD912E3B-4195-449B-98EE-28AAFE9BFCA7}">
      <text>
        <r>
          <rPr>
            <sz val="9"/>
            <color indexed="81"/>
            <rFont val="Tahoma"/>
            <family val="2"/>
          </rPr>
          <t>Assumption</t>
        </r>
      </text>
    </comment>
    <comment ref="Z138" authorId="0" shapeId="0" xr:uid="{2B170E00-CC0E-4C5E-BD28-19E79A0ED2D2}">
      <text>
        <r>
          <rPr>
            <sz val="9"/>
            <color indexed="81"/>
            <rFont val="Tahoma"/>
            <family val="2"/>
          </rPr>
          <t>Assumption</t>
        </r>
      </text>
    </comment>
    <comment ref="AA138" authorId="0" shapeId="0" xr:uid="{25222589-D434-4CFF-B838-B0B0E7680107}">
      <text>
        <r>
          <rPr>
            <sz val="9"/>
            <color indexed="81"/>
            <rFont val="Tahoma"/>
            <family val="2"/>
          </rPr>
          <t>Assumption</t>
        </r>
      </text>
    </comment>
    <comment ref="AL138" authorId="0" shapeId="0" xr:uid="{DB6BAAE8-F3C8-428A-9471-3C5B28F72B93}">
      <text>
        <r>
          <rPr>
            <sz val="9"/>
            <color indexed="81"/>
            <rFont val="Tahoma"/>
            <family val="2"/>
          </rPr>
          <t>Assumption</t>
        </r>
      </text>
    </comment>
    <comment ref="AM138" authorId="0" shapeId="0" xr:uid="{52BAF2FA-7114-4343-BBEB-23763A1919FA}">
      <text>
        <r>
          <rPr>
            <sz val="9"/>
            <color indexed="81"/>
            <rFont val="Tahoma"/>
            <family val="2"/>
          </rPr>
          <t>Assumption</t>
        </r>
      </text>
    </comment>
    <comment ref="AN138" authorId="0" shapeId="0" xr:uid="{FFD87680-C240-46B6-BF3B-891FD22A4A20}">
      <text>
        <r>
          <rPr>
            <sz val="9"/>
            <color indexed="81"/>
            <rFont val="Tahoma"/>
            <family val="2"/>
          </rPr>
          <t>Assumption</t>
        </r>
      </text>
    </comment>
    <comment ref="AO138" authorId="0" shapeId="0" xr:uid="{0372B4BE-4BF1-42B0-BE11-B6C2137A5A46}">
      <text>
        <r>
          <rPr>
            <sz val="9"/>
            <color indexed="81"/>
            <rFont val="Tahoma"/>
            <family val="2"/>
          </rPr>
          <t>Assumption</t>
        </r>
      </text>
    </comment>
    <comment ref="AP138" authorId="0" shapeId="0" xr:uid="{873583EF-C6BD-4209-97A6-D0FBA5667E2A}">
      <text>
        <r>
          <rPr>
            <sz val="9"/>
            <color indexed="81"/>
            <rFont val="Tahoma"/>
            <family val="2"/>
          </rPr>
          <t>Assumption</t>
        </r>
      </text>
    </comment>
    <comment ref="AR138" authorId="0" shapeId="0" xr:uid="{2057A0D7-03DD-4E1C-9974-9B3EC77FC346}">
      <text>
        <r>
          <rPr>
            <sz val="9"/>
            <color indexed="81"/>
            <rFont val="Tahoma"/>
            <family val="2"/>
          </rPr>
          <t>Assumption</t>
        </r>
      </text>
    </comment>
    <comment ref="AS138" authorId="0" shapeId="0" xr:uid="{25B391B2-AEC8-4EDD-A4DC-6CE99BE2175D}">
      <text>
        <r>
          <rPr>
            <sz val="9"/>
            <color indexed="81"/>
            <rFont val="Tahoma"/>
            <family val="2"/>
          </rPr>
          <t>Assumption</t>
        </r>
      </text>
    </comment>
    <comment ref="AT138" authorId="0" shapeId="0" xr:uid="{2BD78FD6-6764-4821-BD98-657763060481}">
      <text>
        <r>
          <rPr>
            <sz val="9"/>
            <color indexed="81"/>
            <rFont val="Tahoma"/>
            <family val="2"/>
          </rPr>
          <t>Assumption</t>
        </r>
      </text>
    </comment>
    <comment ref="AU138" authorId="0" shapeId="0" xr:uid="{F8D1D392-87D7-4D49-9101-8894CF6F434E}">
      <text>
        <r>
          <rPr>
            <sz val="9"/>
            <color indexed="81"/>
            <rFont val="Tahoma"/>
            <family val="2"/>
          </rPr>
          <t>Assumption</t>
        </r>
      </text>
    </comment>
    <comment ref="X139" authorId="0" shapeId="0" xr:uid="{6D036092-2E4E-423F-9D96-EF0C08DB0509}">
      <text>
        <r>
          <rPr>
            <sz val="9"/>
            <color indexed="81"/>
            <rFont val="Tahoma"/>
            <family val="2"/>
          </rPr>
          <t>Assumption</t>
        </r>
      </text>
    </comment>
    <comment ref="Y139" authorId="0" shapeId="0" xr:uid="{1F48DDF4-C51C-43F1-A413-14337885FDA1}">
      <text>
        <r>
          <rPr>
            <sz val="9"/>
            <color indexed="81"/>
            <rFont val="Tahoma"/>
            <family val="2"/>
          </rPr>
          <t>Assumption</t>
        </r>
      </text>
    </comment>
    <comment ref="Z139" authorId="0" shapeId="0" xr:uid="{EC297695-3784-42AF-956D-52DA25DC22D6}">
      <text>
        <r>
          <rPr>
            <sz val="9"/>
            <color indexed="81"/>
            <rFont val="Tahoma"/>
            <family val="2"/>
          </rPr>
          <t>Assumption</t>
        </r>
      </text>
    </comment>
    <comment ref="AA139" authorId="0" shapeId="0" xr:uid="{0B2811A4-B014-47B2-8BB4-89AE052C192E}">
      <text>
        <r>
          <rPr>
            <sz val="9"/>
            <color indexed="81"/>
            <rFont val="Tahoma"/>
            <family val="2"/>
          </rPr>
          <t>Assumption</t>
        </r>
      </text>
    </comment>
    <comment ref="AL139" authorId="0" shapeId="0" xr:uid="{E163282B-F017-4093-8715-C3A6355B22D0}">
      <text>
        <r>
          <rPr>
            <sz val="9"/>
            <color indexed="81"/>
            <rFont val="Tahoma"/>
            <family val="2"/>
          </rPr>
          <t>Assumption</t>
        </r>
      </text>
    </comment>
    <comment ref="AM139" authorId="0" shapeId="0" xr:uid="{73F87326-F9BE-437A-A651-12A80CC84E8B}">
      <text>
        <r>
          <rPr>
            <sz val="9"/>
            <color indexed="81"/>
            <rFont val="Tahoma"/>
            <family val="2"/>
          </rPr>
          <t>Assumption</t>
        </r>
      </text>
    </comment>
    <comment ref="AN139" authorId="0" shapeId="0" xr:uid="{2D1566EC-83D5-45C9-B2FF-9954A80F0E3E}">
      <text>
        <r>
          <rPr>
            <sz val="9"/>
            <color indexed="81"/>
            <rFont val="Tahoma"/>
            <family val="2"/>
          </rPr>
          <t>Assumption</t>
        </r>
      </text>
    </comment>
    <comment ref="AO139" authorId="0" shapeId="0" xr:uid="{ED3C90D2-E866-4D26-A7B3-9A2DE6682390}">
      <text>
        <r>
          <rPr>
            <sz val="9"/>
            <color indexed="81"/>
            <rFont val="Tahoma"/>
            <family val="2"/>
          </rPr>
          <t>Assumption</t>
        </r>
      </text>
    </comment>
    <comment ref="AP139" authorId="0" shapeId="0" xr:uid="{DA61DECE-A2C1-4935-9659-7C4D92C28C23}">
      <text>
        <r>
          <rPr>
            <sz val="9"/>
            <color indexed="81"/>
            <rFont val="Tahoma"/>
            <family val="2"/>
          </rPr>
          <t>Assumption</t>
        </r>
      </text>
    </comment>
    <comment ref="AR139" authorId="0" shapeId="0" xr:uid="{D3243BBC-010F-4E29-AC6E-CDD8528C2C8D}">
      <text>
        <r>
          <rPr>
            <sz val="9"/>
            <color indexed="81"/>
            <rFont val="Tahoma"/>
            <family val="2"/>
          </rPr>
          <t>Assumption</t>
        </r>
      </text>
    </comment>
    <comment ref="AS139" authorId="0" shapeId="0" xr:uid="{A72A71AA-A4FE-4958-809F-59D0390001F1}">
      <text>
        <r>
          <rPr>
            <sz val="9"/>
            <color indexed="81"/>
            <rFont val="Tahoma"/>
            <family val="2"/>
          </rPr>
          <t>Assumption</t>
        </r>
      </text>
    </comment>
    <comment ref="AT139" authorId="0" shapeId="0" xr:uid="{63920721-E169-4E3A-9D75-C5E831177837}">
      <text>
        <r>
          <rPr>
            <sz val="9"/>
            <color indexed="81"/>
            <rFont val="Tahoma"/>
            <family val="2"/>
          </rPr>
          <t>Assumption</t>
        </r>
      </text>
    </comment>
    <comment ref="AU139" authorId="0" shapeId="0" xr:uid="{272F0EC1-CAAF-4F28-A62E-69BEEB8197D9}">
      <text>
        <r>
          <rPr>
            <sz val="9"/>
            <color indexed="81"/>
            <rFont val="Tahoma"/>
            <family val="2"/>
          </rPr>
          <t>Assumption</t>
        </r>
      </text>
    </comment>
    <comment ref="X140" authorId="0" shapeId="0" xr:uid="{67B86BF4-F87B-48CF-A82C-B195F59B089C}">
      <text>
        <r>
          <rPr>
            <sz val="9"/>
            <color indexed="81"/>
            <rFont val="Tahoma"/>
            <family val="2"/>
          </rPr>
          <t>Assumption</t>
        </r>
      </text>
    </comment>
    <comment ref="Y140" authorId="0" shapeId="0" xr:uid="{8528B061-3A82-4D96-AB9C-FC1525601BA1}">
      <text>
        <r>
          <rPr>
            <sz val="9"/>
            <color indexed="81"/>
            <rFont val="Tahoma"/>
            <family val="2"/>
          </rPr>
          <t>Assumption</t>
        </r>
      </text>
    </comment>
    <comment ref="Z140" authorId="0" shapeId="0" xr:uid="{2BDF3F72-5488-41E0-8182-A02F9AB9A9B1}">
      <text>
        <r>
          <rPr>
            <sz val="9"/>
            <color indexed="81"/>
            <rFont val="Tahoma"/>
            <family val="2"/>
          </rPr>
          <t>Assumption</t>
        </r>
      </text>
    </comment>
    <comment ref="AA140" authorId="0" shapeId="0" xr:uid="{3FA48705-641F-48C4-A255-BD3566B8703B}">
      <text>
        <r>
          <rPr>
            <sz val="9"/>
            <color indexed="81"/>
            <rFont val="Tahoma"/>
            <family val="2"/>
          </rPr>
          <t>Assumption</t>
        </r>
      </text>
    </comment>
    <comment ref="AL140" authorId="0" shapeId="0" xr:uid="{E1CDCA73-7587-455A-ACD1-FADC89A4A7C8}">
      <text>
        <r>
          <rPr>
            <sz val="9"/>
            <color indexed="81"/>
            <rFont val="Tahoma"/>
            <family val="2"/>
          </rPr>
          <t>Assumption</t>
        </r>
      </text>
    </comment>
    <comment ref="AM140" authorId="0" shapeId="0" xr:uid="{1E414CCF-935F-46AC-9842-A48339667844}">
      <text>
        <r>
          <rPr>
            <sz val="9"/>
            <color indexed="81"/>
            <rFont val="Tahoma"/>
            <family val="2"/>
          </rPr>
          <t>Assumption</t>
        </r>
      </text>
    </comment>
    <comment ref="AN140" authorId="0" shapeId="0" xr:uid="{F6612D78-D34B-4C52-ADE0-AB0660589592}">
      <text>
        <r>
          <rPr>
            <sz val="9"/>
            <color indexed="81"/>
            <rFont val="Tahoma"/>
            <family val="2"/>
          </rPr>
          <t>Assumption</t>
        </r>
      </text>
    </comment>
    <comment ref="AO140" authorId="0" shapeId="0" xr:uid="{3A7B3E75-6A0D-46F0-8C54-68DC626036CA}">
      <text>
        <r>
          <rPr>
            <sz val="9"/>
            <color indexed="81"/>
            <rFont val="Tahoma"/>
            <family val="2"/>
          </rPr>
          <t>Assumption</t>
        </r>
      </text>
    </comment>
    <comment ref="AP140" authorId="0" shapeId="0" xr:uid="{550637EF-AE74-4ED4-A646-B9209477DB44}">
      <text>
        <r>
          <rPr>
            <sz val="9"/>
            <color indexed="81"/>
            <rFont val="Tahoma"/>
            <family val="2"/>
          </rPr>
          <t>Assumption</t>
        </r>
      </text>
    </comment>
    <comment ref="AR140" authorId="0" shapeId="0" xr:uid="{D8F241DF-EFC0-4CFA-B9CE-D39C2F2A1C0B}">
      <text>
        <r>
          <rPr>
            <sz val="9"/>
            <color indexed="81"/>
            <rFont val="Tahoma"/>
            <family val="2"/>
          </rPr>
          <t>Assumption</t>
        </r>
      </text>
    </comment>
    <comment ref="AS140" authorId="0" shapeId="0" xr:uid="{75F6333C-163E-49FA-9FE8-21DE86C33257}">
      <text>
        <r>
          <rPr>
            <sz val="9"/>
            <color indexed="81"/>
            <rFont val="Tahoma"/>
            <family val="2"/>
          </rPr>
          <t>Assumption</t>
        </r>
      </text>
    </comment>
    <comment ref="AT140" authorId="0" shapeId="0" xr:uid="{EBFBB8DD-8ACF-4B95-8A44-9654A17408D2}">
      <text>
        <r>
          <rPr>
            <sz val="9"/>
            <color indexed="81"/>
            <rFont val="Tahoma"/>
            <family val="2"/>
          </rPr>
          <t>Assumption</t>
        </r>
      </text>
    </comment>
    <comment ref="AU140" authorId="0" shapeId="0" xr:uid="{914F88EB-C897-4018-97B2-F4E506C94A11}">
      <text>
        <r>
          <rPr>
            <sz val="9"/>
            <color indexed="81"/>
            <rFont val="Tahoma"/>
            <family val="2"/>
          </rPr>
          <t>Assumption</t>
        </r>
      </text>
    </comment>
    <comment ref="X141" authorId="0" shapeId="0" xr:uid="{859F19A6-1CFA-403C-BAB2-A5CF4E56F118}">
      <text>
        <r>
          <rPr>
            <sz val="9"/>
            <color indexed="81"/>
            <rFont val="Tahoma"/>
            <family val="2"/>
          </rPr>
          <t>Assumption</t>
        </r>
      </text>
    </comment>
    <comment ref="Y141" authorId="0" shapeId="0" xr:uid="{CC651C84-3F81-46CD-8FCD-2AF5969E8E9A}">
      <text>
        <r>
          <rPr>
            <sz val="9"/>
            <color indexed="81"/>
            <rFont val="Tahoma"/>
            <family val="2"/>
          </rPr>
          <t>Assumption</t>
        </r>
      </text>
    </comment>
    <comment ref="Z141" authorId="0" shapeId="0" xr:uid="{F23C937F-F72D-406E-AD23-05B5DD6E4542}">
      <text>
        <r>
          <rPr>
            <sz val="9"/>
            <color indexed="81"/>
            <rFont val="Tahoma"/>
            <family val="2"/>
          </rPr>
          <t>Assumption</t>
        </r>
      </text>
    </comment>
    <comment ref="AA141" authorId="0" shapeId="0" xr:uid="{B8F72BB1-BFAC-4B39-98B6-20A175C7DD24}">
      <text>
        <r>
          <rPr>
            <sz val="9"/>
            <color indexed="81"/>
            <rFont val="Tahoma"/>
            <family val="2"/>
          </rPr>
          <t>Assumption</t>
        </r>
      </text>
    </comment>
    <comment ref="AL141" authorId="0" shapeId="0" xr:uid="{1C323C8A-84A9-496A-9D67-F04CAAFB720F}">
      <text>
        <r>
          <rPr>
            <sz val="9"/>
            <color indexed="81"/>
            <rFont val="Tahoma"/>
            <family val="2"/>
          </rPr>
          <t>Assumption</t>
        </r>
      </text>
    </comment>
    <comment ref="AM141" authorId="0" shapeId="0" xr:uid="{24C6DCD9-48A3-4A30-AD67-DE2DCFC5ACB2}">
      <text>
        <r>
          <rPr>
            <sz val="9"/>
            <color indexed="81"/>
            <rFont val="Tahoma"/>
            <family val="2"/>
          </rPr>
          <t>Assumption</t>
        </r>
      </text>
    </comment>
    <comment ref="AN141" authorId="0" shapeId="0" xr:uid="{95033972-89CA-4F9F-8583-553778A6BE0C}">
      <text>
        <r>
          <rPr>
            <sz val="9"/>
            <color indexed="81"/>
            <rFont val="Tahoma"/>
            <family val="2"/>
          </rPr>
          <t>Assumption</t>
        </r>
      </text>
    </comment>
    <comment ref="AO141" authorId="0" shapeId="0" xr:uid="{851D0258-CE14-4E10-B725-F886151424E5}">
      <text>
        <r>
          <rPr>
            <sz val="9"/>
            <color indexed="81"/>
            <rFont val="Tahoma"/>
            <family val="2"/>
          </rPr>
          <t>Assumption</t>
        </r>
      </text>
    </comment>
    <comment ref="AP141" authorId="0" shapeId="0" xr:uid="{47BDC5B0-8497-4C46-9CF8-CA51091E132E}">
      <text>
        <r>
          <rPr>
            <sz val="9"/>
            <color indexed="81"/>
            <rFont val="Tahoma"/>
            <family val="2"/>
          </rPr>
          <t>Assumption</t>
        </r>
      </text>
    </comment>
    <comment ref="AR141" authorId="0" shapeId="0" xr:uid="{BCC7A9B8-5296-4564-BEC9-A43986EB5DC2}">
      <text>
        <r>
          <rPr>
            <sz val="9"/>
            <color indexed="81"/>
            <rFont val="Tahoma"/>
            <family val="2"/>
          </rPr>
          <t>Assumption</t>
        </r>
      </text>
    </comment>
    <comment ref="AS141" authorId="0" shapeId="0" xr:uid="{D4BD7899-7F73-421C-9F48-01D86680406B}">
      <text>
        <r>
          <rPr>
            <sz val="9"/>
            <color indexed="81"/>
            <rFont val="Tahoma"/>
            <family val="2"/>
          </rPr>
          <t>Assumption</t>
        </r>
      </text>
    </comment>
    <comment ref="AT141" authorId="0" shapeId="0" xr:uid="{DADC1DA9-BBE0-4677-9823-0FF6DB83BBFC}">
      <text>
        <r>
          <rPr>
            <sz val="9"/>
            <color indexed="81"/>
            <rFont val="Tahoma"/>
            <family val="2"/>
          </rPr>
          <t>Assumption</t>
        </r>
      </text>
    </comment>
    <comment ref="AU141" authorId="0" shapeId="0" xr:uid="{22D78ACE-E559-4575-9BA0-CD6CF37E5972}">
      <text>
        <r>
          <rPr>
            <sz val="9"/>
            <color indexed="81"/>
            <rFont val="Tahoma"/>
            <family val="2"/>
          </rPr>
          <t>Assumption</t>
        </r>
      </text>
    </comment>
    <comment ref="X142" authorId="0" shapeId="0" xr:uid="{DB8F290B-8CE2-4C1D-9BE7-32D21D70ABE0}">
      <text>
        <r>
          <rPr>
            <sz val="9"/>
            <color indexed="81"/>
            <rFont val="Tahoma"/>
            <family val="2"/>
          </rPr>
          <t>Assumption</t>
        </r>
      </text>
    </comment>
    <comment ref="Y142" authorId="0" shapeId="0" xr:uid="{5276C014-645B-4E23-A21E-28514AEF5BED}">
      <text>
        <r>
          <rPr>
            <sz val="9"/>
            <color indexed="81"/>
            <rFont val="Tahoma"/>
            <family val="2"/>
          </rPr>
          <t>Assumption</t>
        </r>
      </text>
    </comment>
    <comment ref="Z142" authorId="0" shapeId="0" xr:uid="{13D59A44-2E24-411A-B2CD-CB07AFC1DFD7}">
      <text>
        <r>
          <rPr>
            <sz val="9"/>
            <color indexed="81"/>
            <rFont val="Tahoma"/>
            <family val="2"/>
          </rPr>
          <t>Assumption</t>
        </r>
      </text>
    </comment>
    <comment ref="AA142" authorId="0" shapeId="0" xr:uid="{2F3980D7-F7C1-4C45-94A9-67699885CAC8}">
      <text>
        <r>
          <rPr>
            <sz val="9"/>
            <color indexed="81"/>
            <rFont val="Tahoma"/>
            <family val="2"/>
          </rPr>
          <t>Assumption</t>
        </r>
      </text>
    </comment>
    <comment ref="AL142" authorId="0" shapeId="0" xr:uid="{270CDA75-8D22-4D70-B06D-B8D7EE783F98}">
      <text>
        <r>
          <rPr>
            <sz val="9"/>
            <color indexed="81"/>
            <rFont val="Tahoma"/>
            <family val="2"/>
          </rPr>
          <t>Assumption</t>
        </r>
      </text>
    </comment>
    <comment ref="AM142" authorId="0" shapeId="0" xr:uid="{24A5D91A-921F-4CCA-8DAC-29F949086ED1}">
      <text>
        <r>
          <rPr>
            <sz val="9"/>
            <color indexed="81"/>
            <rFont val="Tahoma"/>
            <family val="2"/>
          </rPr>
          <t>Assumption</t>
        </r>
      </text>
    </comment>
    <comment ref="AN142" authorId="0" shapeId="0" xr:uid="{1AD69F3B-D678-4744-954D-C43E362F2E5D}">
      <text>
        <r>
          <rPr>
            <sz val="9"/>
            <color indexed="81"/>
            <rFont val="Tahoma"/>
            <family val="2"/>
          </rPr>
          <t>Assumption</t>
        </r>
      </text>
    </comment>
    <comment ref="AO142" authorId="0" shapeId="0" xr:uid="{2CFDA811-7076-47E9-8AAE-A8E66F0D966A}">
      <text>
        <r>
          <rPr>
            <sz val="9"/>
            <color indexed="81"/>
            <rFont val="Tahoma"/>
            <family val="2"/>
          </rPr>
          <t>Assumption</t>
        </r>
      </text>
    </comment>
    <comment ref="AP142" authorId="0" shapeId="0" xr:uid="{415F8E47-9477-4E33-B5EA-BE87086FF988}">
      <text>
        <r>
          <rPr>
            <sz val="9"/>
            <color indexed="81"/>
            <rFont val="Tahoma"/>
            <family val="2"/>
          </rPr>
          <t>Assumption</t>
        </r>
      </text>
    </comment>
    <comment ref="AR142" authorId="0" shapeId="0" xr:uid="{A9DDE91D-C254-4D5D-8DB9-8A5E65DF6410}">
      <text>
        <r>
          <rPr>
            <sz val="9"/>
            <color indexed="81"/>
            <rFont val="Tahoma"/>
            <family val="2"/>
          </rPr>
          <t>Assumption</t>
        </r>
      </text>
    </comment>
    <comment ref="AS142" authorId="0" shapeId="0" xr:uid="{392A360C-31EE-4207-8D04-8976AAD3B346}">
      <text>
        <r>
          <rPr>
            <sz val="9"/>
            <color indexed="81"/>
            <rFont val="Tahoma"/>
            <family val="2"/>
          </rPr>
          <t>Assumption</t>
        </r>
      </text>
    </comment>
    <comment ref="AT142" authorId="0" shapeId="0" xr:uid="{6DEC7F52-0D93-405D-A15E-7A6BDA317834}">
      <text>
        <r>
          <rPr>
            <sz val="9"/>
            <color indexed="81"/>
            <rFont val="Tahoma"/>
            <family val="2"/>
          </rPr>
          <t>Assumption</t>
        </r>
      </text>
    </comment>
    <comment ref="AU142" authorId="0" shapeId="0" xr:uid="{94A0F916-38B0-48C7-9FFD-F4C8A91CE6E8}">
      <text>
        <r>
          <rPr>
            <sz val="9"/>
            <color indexed="81"/>
            <rFont val="Tahoma"/>
            <family val="2"/>
          </rPr>
          <t>Assumption</t>
        </r>
      </text>
    </comment>
    <comment ref="X143" authorId="0" shapeId="0" xr:uid="{6C81C091-86DB-47E2-81B2-00B7C4C624A6}">
      <text>
        <r>
          <rPr>
            <sz val="9"/>
            <color indexed="81"/>
            <rFont val="Tahoma"/>
            <family val="2"/>
          </rPr>
          <t>Assumption</t>
        </r>
      </text>
    </comment>
    <comment ref="Y143" authorId="0" shapeId="0" xr:uid="{7FA243B3-413D-48B0-9B30-87818BCEF3EC}">
      <text>
        <r>
          <rPr>
            <sz val="9"/>
            <color indexed="81"/>
            <rFont val="Tahoma"/>
            <family val="2"/>
          </rPr>
          <t>Assumption</t>
        </r>
      </text>
    </comment>
    <comment ref="Z143" authorId="0" shapeId="0" xr:uid="{4A5F266A-DF5D-4E8B-AB35-3A77C2AE9686}">
      <text>
        <r>
          <rPr>
            <sz val="9"/>
            <color indexed="81"/>
            <rFont val="Tahoma"/>
            <family val="2"/>
          </rPr>
          <t>Assumption</t>
        </r>
      </text>
    </comment>
    <comment ref="AA143" authorId="0" shapeId="0" xr:uid="{2C026B1C-C1C0-4A3C-A875-4EF57975B7D3}">
      <text>
        <r>
          <rPr>
            <sz val="9"/>
            <color indexed="81"/>
            <rFont val="Tahoma"/>
            <family val="2"/>
          </rPr>
          <t>Assumption</t>
        </r>
      </text>
    </comment>
    <comment ref="AL143" authorId="0" shapeId="0" xr:uid="{9A352A42-42A6-4E9D-A42B-9A16CC9C3D20}">
      <text>
        <r>
          <rPr>
            <sz val="9"/>
            <color indexed="81"/>
            <rFont val="Tahoma"/>
            <family val="2"/>
          </rPr>
          <t>Assumption</t>
        </r>
      </text>
    </comment>
    <comment ref="AM143" authorId="0" shapeId="0" xr:uid="{9D83DBB1-0804-4F58-BB40-A33E4E2E238B}">
      <text>
        <r>
          <rPr>
            <sz val="9"/>
            <color indexed="81"/>
            <rFont val="Tahoma"/>
            <family val="2"/>
          </rPr>
          <t>Assumption</t>
        </r>
      </text>
    </comment>
    <comment ref="AN143" authorId="0" shapeId="0" xr:uid="{7F84AAB8-386C-435A-A94B-B9639A202CCF}">
      <text>
        <r>
          <rPr>
            <sz val="9"/>
            <color indexed="81"/>
            <rFont val="Tahoma"/>
            <family val="2"/>
          </rPr>
          <t>Assumption</t>
        </r>
      </text>
    </comment>
    <comment ref="AO143" authorId="0" shapeId="0" xr:uid="{2F726868-866F-463A-8B6B-B3F1B23074F8}">
      <text>
        <r>
          <rPr>
            <sz val="9"/>
            <color indexed="81"/>
            <rFont val="Tahoma"/>
            <family val="2"/>
          </rPr>
          <t>Assumption</t>
        </r>
      </text>
    </comment>
    <comment ref="AP143" authorId="0" shapeId="0" xr:uid="{ECF47E58-B725-4426-8D0C-04A002280E6E}">
      <text>
        <r>
          <rPr>
            <sz val="9"/>
            <color indexed="81"/>
            <rFont val="Tahoma"/>
            <family val="2"/>
          </rPr>
          <t>Assumption</t>
        </r>
      </text>
    </comment>
    <comment ref="AR143" authorId="0" shapeId="0" xr:uid="{B6568B3A-5A1A-4C16-BE32-FC1DDC1322E2}">
      <text>
        <r>
          <rPr>
            <sz val="9"/>
            <color indexed="81"/>
            <rFont val="Tahoma"/>
            <family val="2"/>
          </rPr>
          <t>Assumption</t>
        </r>
      </text>
    </comment>
    <comment ref="AS143" authorId="0" shapeId="0" xr:uid="{726DFF80-8D7B-45F9-9A24-C666391CBE03}">
      <text>
        <r>
          <rPr>
            <sz val="9"/>
            <color indexed="81"/>
            <rFont val="Tahoma"/>
            <family val="2"/>
          </rPr>
          <t>Assumption</t>
        </r>
      </text>
    </comment>
    <comment ref="AT143" authorId="0" shapeId="0" xr:uid="{42756E67-9A0E-4BD2-B99A-FB07EDD5F895}">
      <text>
        <r>
          <rPr>
            <sz val="9"/>
            <color indexed="81"/>
            <rFont val="Tahoma"/>
            <family val="2"/>
          </rPr>
          <t>Assumption</t>
        </r>
      </text>
    </comment>
    <comment ref="AU143" authorId="0" shapeId="0" xr:uid="{07F2F8E9-011B-47B9-9CA5-30B6532259B5}">
      <text>
        <r>
          <rPr>
            <sz val="9"/>
            <color indexed="81"/>
            <rFont val="Tahoma"/>
            <family val="2"/>
          </rPr>
          <t>Assumption</t>
        </r>
      </text>
    </comment>
    <comment ref="X144" authorId="0" shapeId="0" xr:uid="{7E31D934-0160-4114-884C-73DDFB313A72}">
      <text>
        <r>
          <rPr>
            <sz val="9"/>
            <color indexed="81"/>
            <rFont val="Tahoma"/>
            <family val="2"/>
          </rPr>
          <t>Assumption</t>
        </r>
      </text>
    </comment>
    <comment ref="Y144" authorId="0" shapeId="0" xr:uid="{36C38C6F-625E-48FA-9322-819A5A7E60E2}">
      <text>
        <r>
          <rPr>
            <sz val="9"/>
            <color indexed="81"/>
            <rFont val="Tahoma"/>
            <family val="2"/>
          </rPr>
          <t>Assumption</t>
        </r>
      </text>
    </comment>
    <comment ref="Z144" authorId="0" shapeId="0" xr:uid="{68CEAFDF-55A1-429E-91CC-AB3729F23440}">
      <text>
        <r>
          <rPr>
            <sz val="9"/>
            <color indexed="81"/>
            <rFont val="Tahoma"/>
            <family val="2"/>
          </rPr>
          <t>Assumption</t>
        </r>
      </text>
    </comment>
    <comment ref="AA144" authorId="0" shapeId="0" xr:uid="{0753C6BC-E4C8-4CED-BDE1-C91223191ADA}">
      <text>
        <r>
          <rPr>
            <sz val="9"/>
            <color indexed="81"/>
            <rFont val="Tahoma"/>
            <family val="2"/>
          </rPr>
          <t>Assumption</t>
        </r>
      </text>
    </comment>
    <comment ref="AL144" authorId="0" shapeId="0" xr:uid="{0D48B405-7E0C-4AE2-976B-C8D9A7CC5B24}">
      <text>
        <r>
          <rPr>
            <sz val="9"/>
            <color indexed="81"/>
            <rFont val="Tahoma"/>
            <family val="2"/>
          </rPr>
          <t>Assumption</t>
        </r>
      </text>
    </comment>
    <comment ref="AM144" authorId="0" shapeId="0" xr:uid="{61981CBD-418D-4839-B531-E7C93069AB32}">
      <text>
        <r>
          <rPr>
            <sz val="9"/>
            <color indexed="81"/>
            <rFont val="Tahoma"/>
            <family val="2"/>
          </rPr>
          <t>Assumption</t>
        </r>
      </text>
    </comment>
    <comment ref="AN144" authorId="0" shapeId="0" xr:uid="{D1BA9D1E-FBD2-42D2-9B8E-330C6CA473BD}">
      <text>
        <r>
          <rPr>
            <sz val="9"/>
            <color indexed="81"/>
            <rFont val="Tahoma"/>
            <family val="2"/>
          </rPr>
          <t>Assumption</t>
        </r>
      </text>
    </comment>
    <comment ref="AO144" authorId="0" shapeId="0" xr:uid="{3BA7CAB3-41EB-4597-93FC-3972A685B629}">
      <text>
        <r>
          <rPr>
            <sz val="9"/>
            <color indexed="81"/>
            <rFont val="Tahoma"/>
            <family val="2"/>
          </rPr>
          <t>Assumption</t>
        </r>
      </text>
    </comment>
    <comment ref="AP144" authorId="0" shapeId="0" xr:uid="{28E9C6BA-4006-4998-91BE-7F16461FBD67}">
      <text>
        <r>
          <rPr>
            <sz val="9"/>
            <color indexed="81"/>
            <rFont val="Tahoma"/>
            <family val="2"/>
          </rPr>
          <t>Assumption</t>
        </r>
      </text>
    </comment>
    <comment ref="AR144" authorId="0" shapeId="0" xr:uid="{6113276C-8D35-4050-A4E9-3E1ECC1FD43C}">
      <text>
        <r>
          <rPr>
            <sz val="9"/>
            <color indexed="81"/>
            <rFont val="Tahoma"/>
            <family val="2"/>
          </rPr>
          <t>Assumption</t>
        </r>
      </text>
    </comment>
    <comment ref="AS144" authorId="0" shapeId="0" xr:uid="{A29CA55C-D150-410E-B34D-F2D0927EACE0}">
      <text>
        <r>
          <rPr>
            <sz val="9"/>
            <color indexed="81"/>
            <rFont val="Tahoma"/>
            <family val="2"/>
          </rPr>
          <t>Assumption</t>
        </r>
      </text>
    </comment>
    <comment ref="AT144" authorId="0" shapeId="0" xr:uid="{B437B5C8-2CC8-44CF-BAE2-63355845FE24}">
      <text>
        <r>
          <rPr>
            <sz val="9"/>
            <color indexed="81"/>
            <rFont val="Tahoma"/>
            <family val="2"/>
          </rPr>
          <t>Assumption</t>
        </r>
      </text>
    </comment>
    <comment ref="AU144" authorId="0" shapeId="0" xr:uid="{5FD77EA2-918A-476B-A7BC-0123F2E4BFD3}">
      <text>
        <r>
          <rPr>
            <sz val="9"/>
            <color indexed="81"/>
            <rFont val="Tahoma"/>
            <family val="2"/>
          </rPr>
          <t>Assumption</t>
        </r>
      </text>
    </comment>
    <comment ref="AL145" authorId="0" shapeId="0" xr:uid="{92F79507-0933-4990-83D4-A67A7AB9C007}">
      <text>
        <r>
          <rPr>
            <sz val="9"/>
            <color indexed="81"/>
            <rFont val="Tahoma"/>
            <family val="2"/>
          </rPr>
          <t>Assumption</t>
        </r>
      </text>
    </comment>
    <comment ref="AM145" authorId="0" shapeId="0" xr:uid="{6A6ACC7C-790E-482E-B119-E5A19C082D18}">
      <text>
        <r>
          <rPr>
            <sz val="9"/>
            <color indexed="81"/>
            <rFont val="Tahoma"/>
            <family val="2"/>
          </rPr>
          <t>Assumption</t>
        </r>
      </text>
    </comment>
    <comment ref="AN145" authorId="0" shapeId="0" xr:uid="{E1D52F47-B440-4FF5-8A6F-D01FDD6E0FF0}">
      <text>
        <r>
          <rPr>
            <sz val="9"/>
            <color indexed="81"/>
            <rFont val="Tahoma"/>
            <family val="2"/>
          </rPr>
          <t>Assumption</t>
        </r>
      </text>
    </comment>
    <comment ref="AO145" authorId="0" shapeId="0" xr:uid="{56F075BE-F08A-4D39-B6F4-1E221520AB5A}">
      <text>
        <r>
          <rPr>
            <sz val="9"/>
            <color indexed="81"/>
            <rFont val="Tahoma"/>
            <family val="2"/>
          </rPr>
          <t>Assumption</t>
        </r>
      </text>
    </comment>
    <comment ref="AP145" authorId="0" shapeId="0" xr:uid="{33A6BAC2-B47C-4837-A685-E0B512579278}">
      <text>
        <r>
          <rPr>
            <sz val="9"/>
            <color indexed="81"/>
            <rFont val="Tahoma"/>
            <family val="2"/>
          </rPr>
          <t>Assumption</t>
        </r>
      </text>
    </comment>
    <comment ref="AR145" authorId="0" shapeId="0" xr:uid="{3175277E-2F51-4B63-B856-200D1FE407DA}">
      <text>
        <r>
          <rPr>
            <sz val="9"/>
            <color indexed="81"/>
            <rFont val="Tahoma"/>
            <family val="2"/>
          </rPr>
          <t>Assumption</t>
        </r>
      </text>
    </comment>
    <comment ref="AS145" authorId="0" shapeId="0" xr:uid="{5A576896-1099-46F4-A3B3-AEDA6CABF304}">
      <text>
        <r>
          <rPr>
            <sz val="9"/>
            <color indexed="81"/>
            <rFont val="Tahoma"/>
            <family val="2"/>
          </rPr>
          <t>Assumption</t>
        </r>
      </text>
    </comment>
    <comment ref="AT145" authorId="0" shapeId="0" xr:uid="{82725830-3E66-4BDF-9BEA-E3A51E649531}">
      <text>
        <r>
          <rPr>
            <sz val="9"/>
            <color indexed="81"/>
            <rFont val="Tahoma"/>
            <family val="2"/>
          </rPr>
          <t>Assumption</t>
        </r>
      </text>
    </comment>
    <comment ref="AU145" authorId="0" shapeId="0" xr:uid="{BEAD69FF-381D-4C7E-B754-12B4D9FE3E1F}">
      <text>
        <r>
          <rPr>
            <sz val="9"/>
            <color indexed="81"/>
            <rFont val="Tahoma"/>
            <family val="2"/>
          </rPr>
          <t>Assumption</t>
        </r>
      </text>
    </comment>
    <comment ref="V146" authorId="0" shapeId="0" xr:uid="{83409E77-64AE-4973-A2BC-A9DC6118C09E}">
      <text>
        <r>
          <rPr>
            <sz val="9"/>
            <color indexed="81"/>
            <rFont val="Tahoma"/>
            <family val="2"/>
          </rPr>
          <t>Assumption</t>
        </r>
      </text>
    </comment>
    <comment ref="AL146" authorId="0" shapeId="0" xr:uid="{B26D93E8-ED42-4151-BBDF-75D82FC450A8}">
      <text>
        <r>
          <rPr>
            <sz val="9"/>
            <color indexed="81"/>
            <rFont val="Tahoma"/>
            <family val="2"/>
          </rPr>
          <t>Assumption</t>
        </r>
      </text>
    </comment>
    <comment ref="AM146" authorId="0" shapeId="0" xr:uid="{200AA454-70DA-4977-A64F-EC29DF12C934}">
      <text>
        <r>
          <rPr>
            <sz val="9"/>
            <color indexed="81"/>
            <rFont val="Tahoma"/>
            <family val="2"/>
          </rPr>
          <t>Assumption</t>
        </r>
      </text>
    </comment>
    <comment ref="AN146" authorId="0" shapeId="0" xr:uid="{46BC92E5-2AC2-4ADC-9D61-1DC11E914C78}">
      <text>
        <r>
          <rPr>
            <sz val="9"/>
            <color indexed="81"/>
            <rFont val="Tahoma"/>
            <family val="2"/>
          </rPr>
          <t>Assumption</t>
        </r>
      </text>
    </comment>
    <comment ref="AO146" authorId="0" shapeId="0" xr:uid="{714AAE80-AEEA-4F6C-8714-7FCD639D90E8}">
      <text>
        <r>
          <rPr>
            <sz val="9"/>
            <color indexed="81"/>
            <rFont val="Tahoma"/>
            <family val="2"/>
          </rPr>
          <t>Assumption</t>
        </r>
      </text>
    </comment>
    <comment ref="AP146" authorId="0" shapeId="0" xr:uid="{20D66EB7-93EB-4D5D-B62B-3101450E5A77}">
      <text>
        <r>
          <rPr>
            <sz val="9"/>
            <color indexed="81"/>
            <rFont val="Tahoma"/>
            <family val="2"/>
          </rPr>
          <t>Assumption</t>
        </r>
      </text>
    </comment>
    <comment ref="AR146" authorId="0" shapeId="0" xr:uid="{98392619-BC04-480E-8BB3-6984425C10C2}">
      <text>
        <r>
          <rPr>
            <sz val="9"/>
            <color indexed="81"/>
            <rFont val="Tahoma"/>
            <family val="2"/>
          </rPr>
          <t>Assumption</t>
        </r>
      </text>
    </comment>
    <comment ref="AS146" authorId="0" shapeId="0" xr:uid="{1B597274-8443-45A5-8B94-1A53307C6C82}">
      <text>
        <r>
          <rPr>
            <sz val="9"/>
            <color indexed="81"/>
            <rFont val="Tahoma"/>
            <family val="2"/>
          </rPr>
          <t>Assumption</t>
        </r>
      </text>
    </comment>
    <comment ref="AT146" authorId="0" shapeId="0" xr:uid="{075CFDCD-2BB1-4A6F-B9FF-D2C13DFDD34D}">
      <text>
        <r>
          <rPr>
            <sz val="9"/>
            <color indexed="81"/>
            <rFont val="Tahoma"/>
            <family val="2"/>
          </rPr>
          <t>Assumption</t>
        </r>
      </text>
    </comment>
    <comment ref="AU146" authorId="0" shapeId="0" xr:uid="{56DE39EF-3BFF-4E3E-8CC7-BA3F0B6E8804}">
      <text>
        <r>
          <rPr>
            <sz val="9"/>
            <color indexed="81"/>
            <rFont val="Tahoma"/>
            <family val="2"/>
          </rPr>
          <t>Assumption</t>
        </r>
      </text>
    </comment>
    <comment ref="V147" authorId="0" shapeId="0" xr:uid="{9746541D-E8D2-4412-926D-A836C7371DFF}">
      <text>
        <r>
          <rPr>
            <sz val="9"/>
            <color indexed="81"/>
            <rFont val="Tahoma"/>
            <family val="2"/>
          </rPr>
          <t>Assumption</t>
        </r>
      </text>
    </comment>
    <comment ref="W147" authorId="0" shapeId="0" xr:uid="{383A3A6B-F9BE-42E5-913C-05785A7345D3}">
      <text>
        <r>
          <rPr>
            <sz val="9"/>
            <color indexed="81"/>
            <rFont val="Tahoma"/>
            <family val="2"/>
          </rPr>
          <t>Assumption</t>
        </r>
      </text>
    </comment>
    <comment ref="X147" authorId="0" shapeId="0" xr:uid="{2ED086BF-E985-4339-A3B9-5E2C1ADC9D5C}">
      <text>
        <r>
          <rPr>
            <sz val="9"/>
            <color indexed="81"/>
            <rFont val="Tahoma"/>
            <family val="2"/>
          </rPr>
          <t>Assumption</t>
        </r>
      </text>
    </comment>
    <comment ref="Y147" authorId="0" shapeId="0" xr:uid="{5BE30EE3-956B-4B94-BF46-B81195E77E48}">
      <text>
        <r>
          <rPr>
            <sz val="9"/>
            <color indexed="81"/>
            <rFont val="Tahoma"/>
            <family val="2"/>
          </rPr>
          <t>Assumption</t>
        </r>
      </text>
    </comment>
    <comment ref="Z147" authorId="0" shapeId="0" xr:uid="{25504E9E-095F-488D-AB4F-F276F16CA44F}">
      <text>
        <r>
          <rPr>
            <sz val="9"/>
            <color indexed="81"/>
            <rFont val="Tahoma"/>
            <family val="2"/>
          </rPr>
          <t>Assumption</t>
        </r>
      </text>
    </comment>
    <comment ref="AL147" authorId="0" shapeId="0" xr:uid="{3A7434C2-3C9E-47F0-8A13-AEF3D89585FB}">
      <text>
        <r>
          <rPr>
            <sz val="9"/>
            <color indexed="81"/>
            <rFont val="Tahoma"/>
            <family val="2"/>
          </rPr>
          <t>Assumption</t>
        </r>
      </text>
    </comment>
    <comment ref="AM147" authorId="0" shapeId="0" xr:uid="{062B9753-4341-4AB8-BBD2-DF26970CB4CC}">
      <text>
        <r>
          <rPr>
            <sz val="9"/>
            <color indexed="81"/>
            <rFont val="Tahoma"/>
            <family val="2"/>
          </rPr>
          <t>Assumption</t>
        </r>
      </text>
    </comment>
    <comment ref="AN147" authorId="0" shapeId="0" xr:uid="{EC7D19EA-9644-4089-A2A2-31B0E271307B}">
      <text>
        <r>
          <rPr>
            <sz val="9"/>
            <color indexed="81"/>
            <rFont val="Tahoma"/>
            <family val="2"/>
          </rPr>
          <t>Assumption</t>
        </r>
      </text>
    </comment>
    <comment ref="AO147" authorId="0" shapeId="0" xr:uid="{CA7373E6-E324-425A-BC19-DD62C1569BDC}">
      <text>
        <r>
          <rPr>
            <sz val="9"/>
            <color indexed="81"/>
            <rFont val="Tahoma"/>
            <family val="2"/>
          </rPr>
          <t>Assumption</t>
        </r>
      </text>
    </comment>
    <comment ref="AP147" authorId="0" shapeId="0" xr:uid="{D8B84B90-1460-419F-88E1-92A754D138AF}">
      <text>
        <r>
          <rPr>
            <sz val="9"/>
            <color indexed="81"/>
            <rFont val="Tahoma"/>
            <family val="2"/>
          </rPr>
          <t>Assumption</t>
        </r>
      </text>
    </comment>
    <comment ref="AR147" authorId="0" shapeId="0" xr:uid="{10EC2879-228B-4CA6-A670-2142EAF9339F}">
      <text>
        <r>
          <rPr>
            <sz val="9"/>
            <color indexed="81"/>
            <rFont val="Tahoma"/>
            <family val="2"/>
          </rPr>
          <t>Assumption</t>
        </r>
      </text>
    </comment>
    <comment ref="AS147" authorId="0" shapeId="0" xr:uid="{A9393D20-380D-4D8F-B187-0C05CE499AAB}">
      <text>
        <r>
          <rPr>
            <sz val="9"/>
            <color indexed="81"/>
            <rFont val="Tahoma"/>
            <family val="2"/>
          </rPr>
          <t>Assumption</t>
        </r>
      </text>
    </comment>
    <comment ref="AT147" authorId="0" shapeId="0" xr:uid="{96A790DB-0CFD-49F9-BAB1-8935FFCDBB59}">
      <text>
        <r>
          <rPr>
            <sz val="9"/>
            <color indexed="81"/>
            <rFont val="Tahoma"/>
            <family val="2"/>
          </rPr>
          <t>Assumption</t>
        </r>
      </text>
    </comment>
    <comment ref="AU147" authorId="0" shapeId="0" xr:uid="{6E7AABC3-28FC-4D3B-98FE-2C649A713678}">
      <text>
        <r>
          <rPr>
            <sz val="9"/>
            <color indexed="81"/>
            <rFont val="Tahoma"/>
            <family val="2"/>
          </rPr>
          <t>Assumption</t>
        </r>
      </text>
    </comment>
    <comment ref="V148" authorId="0" shapeId="0" xr:uid="{AB69CB0D-58FC-4DE8-B436-5A77D6017DA9}">
      <text>
        <r>
          <rPr>
            <sz val="9"/>
            <color indexed="81"/>
            <rFont val="Tahoma"/>
            <family val="2"/>
          </rPr>
          <t>Assumption</t>
        </r>
      </text>
    </comment>
    <comment ref="W148" authorId="0" shapeId="0" xr:uid="{C3BC4F2E-4FCD-4A0E-9D05-71C235821653}">
      <text>
        <r>
          <rPr>
            <sz val="9"/>
            <color indexed="81"/>
            <rFont val="Tahoma"/>
            <family val="2"/>
          </rPr>
          <t>Assumption</t>
        </r>
      </text>
    </comment>
    <comment ref="X148" authorId="0" shapeId="0" xr:uid="{CEEB9C34-CF54-40E5-A24B-0796C13CD824}">
      <text>
        <r>
          <rPr>
            <sz val="9"/>
            <color indexed="81"/>
            <rFont val="Tahoma"/>
            <family val="2"/>
          </rPr>
          <t>Assumption</t>
        </r>
      </text>
    </comment>
    <comment ref="Y148" authorId="0" shapeId="0" xr:uid="{FFB09F01-6987-4DF4-8C3D-2DE94C23BBF0}">
      <text>
        <r>
          <rPr>
            <sz val="9"/>
            <color indexed="81"/>
            <rFont val="Tahoma"/>
            <family val="2"/>
          </rPr>
          <t>Assumption</t>
        </r>
      </text>
    </comment>
    <comment ref="Z148" authorId="0" shapeId="0" xr:uid="{209FF74E-38DB-4A1E-81D7-B14B9A819F83}">
      <text>
        <r>
          <rPr>
            <sz val="9"/>
            <color indexed="81"/>
            <rFont val="Tahoma"/>
            <family val="2"/>
          </rPr>
          <t>Assumption</t>
        </r>
      </text>
    </comment>
    <comment ref="AL148" authorId="0" shapeId="0" xr:uid="{FF04395A-05BA-4351-B283-310B5687012F}">
      <text>
        <r>
          <rPr>
            <sz val="9"/>
            <color indexed="81"/>
            <rFont val="Tahoma"/>
            <family val="2"/>
          </rPr>
          <t>Assumption</t>
        </r>
      </text>
    </comment>
    <comment ref="AM148" authorId="0" shapeId="0" xr:uid="{6E089818-0AC5-4AF1-BCAD-054B8F76D545}">
      <text>
        <r>
          <rPr>
            <sz val="9"/>
            <color indexed="81"/>
            <rFont val="Tahoma"/>
            <family val="2"/>
          </rPr>
          <t>Assumption</t>
        </r>
      </text>
    </comment>
    <comment ref="AN148" authorId="0" shapeId="0" xr:uid="{1156747B-1738-4341-93E6-E93F1B703A6E}">
      <text>
        <r>
          <rPr>
            <sz val="9"/>
            <color indexed="81"/>
            <rFont val="Tahoma"/>
            <family val="2"/>
          </rPr>
          <t>Assumption</t>
        </r>
      </text>
    </comment>
    <comment ref="AO148" authorId="0" shapeId="0" xr:uid="{CBCD11F4-4B45-42B0-8801-4320F696E5C6}">
      <text>
        <r>
          <rPr>
            <sz val="9"/>
            <color indexed="81"/>
            <rFont val="Tahoma"/>
            <family val="2"/>
          </rPr>
          <t>Assumption</t>
        </r>
      </text>
    </comment>
    <comment ref="AP148" authorId="0" shapeId="0" xr:uid="{1129A62B-F54D-45EB-BBDE-9ECE1BF254FE}">
      <text>
        <r>
          <rPr>
            <sz val="9"/>
            <color indexed="81"/>
            <rFont val="Tahoma"/>
            <family val="2"/>
          </rPr>
          <t>Assumption</t>
        </r>
      </text>
    </comment>
    <comment ref="AR148" authorId="0" shapeId="0" xr:uid="{4A5B8AB0-3155-4010-891E-B0B972A4CCBB}">
      <text>
        <r>
          <rPr>
            <sz val="9"/>
            <color indexed="81"/>
            <rFont val="Tahoma"/>
            <family val="2"/>
          </rPr>
          <t>Assumption</t>
        </r>
      </text>
    </comment>
    <comment ref="AS148" authorId="0" shapeId="0" xr:uid="{CDD16AF5-0CCF-4C72-B3A8-84342D859155}">
      <text>
        <r>
          <rPr>
            <sz val="9"/>
            <color indexed="81"/>
            <rFont val="Tahoma"/>
            <family val="2"/>
          </rPr>
          <t>Assumption</t>
        </r>
      </text>
    </comment>
    <comment ref="AT148" authorId="0" shapeId="0" xr:uid="{C8A7CF5C-75B7-4F97-88FE-D865773A2B8B}">
      <text>
        <r>
          <rPr>
            <sz val="9"/>
            <color indexed="81"/>
            <rFont val="Tahoma"/>
            <family val="2"/>
          </rPr>
          <t>Assumption</t>
        </r>
      </text>
    </comment>
    <comment ref="AU148" authorId="0" shapeId="0" xr:uid="{DBC0639C-F467-4F6F-98C0-E65F4AA44EA7}">
      <text>
        <r>
          <rPr>
            <sz val="9"/>
            <color indexed="81"/>
            <rFont val="Tahoma"/>
            <family val="2"/>
          </rPr>
          <t>Assumption</t>
        </r>
      </text>
    </comment>
    <comment ref="X149" authorId="0" shapeId="0" xr:uid="{54ECCFED-6165-496A-9A5E-938DF7B9A92F}">
      <text>
        <r>
          <rPr>
            <sz val="9"/>
            <color indexed="81"/>
            <rFont val="Tahoma"/>
            <family val="2"/>
          </rPr>
          <t>Assumption</t>
        </r>
      </text>
    </comment>
    <comment ref="Y149" authorId="0" shapeId="0" xr:uid="{0FB92E0B-3C09-42D6-83AC-DEB32A22FBD6}">
      <text>
        <r>
          <rPr>
            <sz val="9"/>
            <color indexed="81"/>
            <rFont val="Tahoma"/>
            <family val="2"/>
          </rPr>
          <t>Assumption</t>
        </r>
      </text>
    </comment>
    <comment ref="Z149" authorId="0" shapeId="0" xr:uid="{4C37CDD4-52D2-42D7-B5E1-E5A5DBC7904F}">
      <text>
        <r>
          <rPr>
            <sz val="9"/>
            <color indexed="81"/>
            <rFont val="Tahoma"/>
            <family val="2"/>
          </rPr>
          <t>Assumption</t>
        </r>
      </text>
    </comment>
    <comment ref="AL149" authorId="0" shapeId="0" xr:uid="{34B66140-CFBD-4350-AE83-BD3A715CE9FF}">
      <text>
        <r>
          <rPr>
            <sz val="9"/>
            <color indexed="81"/>
            <rFont val="Tahoma"/>
            <family val="2"/>
          </rPr>
          <t>Assumption</t>
        </r>
      </text>
    </comment>
    <comment ref="AM149" authorId="0" shapeId="0" xr:uid="{D60447BE-610D-4E64-B17A-3F9831CCF007}">
      <text>
        <r>
          <rPr>
            <sz val="9"/>
            <color indexed="81"/>
            <rFont val="Tahoma"/>
            <family val="2"/>
          </rPr>
          <t>Assumption</t>
        </r>
      </text>
    </comment>
    <comment ref="AN149" authorId="0" shapeId="0" xr:uid="{4BC2952E-C4AD-4516-BEC3-2C8896A5F253}">
      <text>
        <r>
          <rPr>
            <sz val="9"/>
            <color indexed="81"/>
            <rFont val="Tahoma"/>
            <family val="2"/>
          </rPr>
          <t>Assumption</t>
        </r>
      </text>
    </comment>
    <comment ref="AO149" authorId="0" shapeId="0" xr:uid="{1AF18316-4EFC-43C6-8024-4F15F8A97FD2}">
      <text>
        <r>
          <rPr>
            <sz val="9"/>
            <color indexed="81"/>
            <rFont val="Tahoma"/>
            <family val="2"/>
          </rPr>
          <t>Assumption</t>
        </r>
      </text>
    </comment>
    <comment ref="AP149" authorId="0" shapeId="0" xr:uid="{B71E4929-4619-42D1-AE64-ED01597171D7}">
      <text>
        <r>
          <rPr>
            <sz val="9"/>
            <color indexed="81"/>
            <rFont val="Tahoma"/>
            <family val="2"/>
          </rPr>
          <t>Assumption</t>
        </r>
      </text>
    </comment>
    <comment ref="AR149" authorId="0" shapeId="0" xr:uid="{DEB69BC8-99B0-4BA6-8378-93EB85ADBB5E}">
      <text>
        <r>
          <rPr>
            <sz val="9"/>
            <color indexed="81"/>
            <rFont val="Tahoma"/>
            <family val="2"/>
          </rPr>
          <t>Assumption</t>
        </r>
      </text>
    </comment>
    <comment ref="AS149" authorId="0" shapeId="0" xr:uid="{A39F6BEB-8D31-4930-AFB5-2AE20EFC81F9}">
      <text>
        <r>
          <rPr>
            <sz val="9"/>
            <color indexed="81"/>
            <rFont val="Tahoma"/>
            <family val="2"/>
          </rPr>
          <t>Assumption</t>
        </r>
      </text>
    </comment>
    <comment ref="AT149" authorId="0" shapeId="0" xr:uid="{E98EC592-2327-4BF5-BD13-DB6923AFCB75}">
      <text>
        <r>
          <rPr>
            <sz val="9"/>
            <color indexed="81"/>
            <rFont val="Tahoma"/>
            <family val="2"/>
          </rPr>
          <t>Assumption</t>
        </r>
      </text>
    </comment>
    <comment ref="AU149" authorId="0" shapeId="0" xr:uid="{9F3BE491-E2AF-4762-90D2-3F5B99E6FADE}">
      <text>
        <r>
          <rPr>
            <sz val="9"/>
            <color indexed="81"/>
            <rFont val="Tahoma"/>
            <family val="2"/>
          </rPr>
          <t>Assumption</t>
        </r>
      </text>
    </comment>
    <comment ref="X150" authorId="0" shapeId="0" xr:uid="{26691C6E-09F4-423B-8BC5-8B738E320FD8}">
      <text>
        <r>
          <rPr>
            <sz val="9"/>
            <color indexed="81"/>
            <rFont val="Tahoma"/>
            <family val="2"/>
          </rPr>
          <t>Assumption</t>
        </r>
      </text>
    </comment>
    <comment ref="Y150" authorId="0" shapeId="0" xr:uid="{754F2A22-2CDC-4D86-AC28-8F52052FBBFB}">
      <text>
        <r>
          <rPr>
            <sz val="9"/>
            <color indexed="81"/>
            <rFont val="Tahoma"/>
            <family val="2"/>
          </rPr>
          <t>Assumption</t>
        </r>
      </text>
    </comment>
    <comment ref="Z150" authorId="0" shapeId="0" xr:uid="{65D9B83C-8B5E-4A23-9ABE-16B03F6F9F93}">
      <text>
        <r>
          <rPr>
            <sz val="9"/>
            <color indexed="81"/>
            <rFont val="Tahoma"/>
            <family val="2"/>
          </rPr>
          <t>Assumption</t>
        </r>
      </text>
    </comment>
    <comment ref="AL150" authorId="0" shapeId="0" xr:uid="{81117BCC-937F-496D-8252-A5B6B7BE5750}">
      <text>
        <r>
          <rPr>
            <sz val="9"/>
            <color indexed="81"/>
            <rFont val="Tahoma"/>
            <family val="2"/>
          </rPr>
          <t>Assumption</t>
        </r>
      </text>
    </comment>
    <comment ref="AM150" authorId="0" shapeId="0" xr:uid="{329F58E8-BCE1-484B-BF2F-2538F1253E72}">
      <text>
        <r>
          <rPr>
            <sz val="9"/>
            <color indexed="81"/>
            <rFont val="Tahoma"/>
            <family val="2"/>
          </rPr>
          <t>Assumption</t>
        </r>
      </text>
    </comment>
    <comment ref="AN150" authorId="0" shapeId="0" xr:uid="{17BEB941-2B2E-4A6D-994F-D12B9AD3F8B7}">
      <text>
        <r>
          <rPr>
            <sz val="9"/>
            <color indexed="81"/>
            <rFont val="Tahoma"/>
            <family val="2"/>
          </rPr>
          <t>Assumption</t>
        </r>
      </text>
    </comment>
    <comment ref="AO150" authorId="0" shapeId="0" xr:uid="{53BE55AE-AEAC-45C0-93C1-B167AC3409D8}">
      <text>
        <r>
          <rPr>
            <sz val="9"/>
            <color indexed="81"/>
            <rFont val="Tahoma"/>
            <family val="2"/>
          </rPr>
          <t>Assumption</t>
        </r>
      </text>
    </comment>
    <comment ref="AP150" authorId="0" shapeId="0" xr:uid="{EEE38450-9E29-434A-8B54-F7752402D20A}">
      <text>
        <r>
          <rPr>
            <sz val="9"/>
            <color indexed="81"/>
            <rFont val="Tahoma"/>
            <family val="2"/>
          </rPr>
          <t>Assumption</t>
        </r>
      </text>
    </comment>
    <comment ref="AR150" authorId="0" shapeId="0" xr:uid="{CC5C1C07-23E1-44AE-A87F-72A878ACC667}">
      <text>
        <r>
          <rPr>
            <sz val="9"/>
            <color indexed="81"/>
            <rFont val="Tahoma"/>
            <family val="2"/>
          </rPr>
          <t>Assumption</t>
        </r>
      </text>
    </comment>
    <comment ref="AS150" authorId="0" shapeId="0" xr:uid="{14479400-5C8D-4D63-BF7F-A89AE484D438}">
      <text>
        <r>
          <rPr>
            <sz val="9"/>
            <color indexed="81"/>
            <rFont val="Tahoma"/>
            <family val="2"/>
          </rPr>
          <t>Assumption</t>
        </r>
      </text>
    </comment>
    <comment ref="AT150" authorId="0" shapeId="0" xr:uid="{33698EC3-4017-4EF4-8484-18A1B024C694}">
      <text>
        <r>
          <rPr>
            <sz val="9"/>
            <color indexed="81"/>
            <rFont val="Tahoma"/>
            <family val="2"/>
          </rPr>
          <t>Assumption</t>
        </r>
      </text>
    </comment>
    <comment ref="AU150" authorId="0" shapeId="0" xr:uid="{93A3835F-6B50-4950-887C-69AD471D8379}">
      <text>
        <r>
          <rPr>
            <sz val="9"/>
            <color indexed="81"/>
            <rFont val="Tahoma"/>
            <family val="2"/>
          </rPr>
          <t>Assumption</t>
        </r>
      </text>
    </comment>
    <comment ref="X151" authorId="0" shapeId="0" xr:uid="{EF35B3D5-E032-42EC-A26E-FB3180B8933A}">
      <text>
        <r>
          <rPr>
            <sz val="9"/>
            <color indexed="81"/>
            <rFont val="Tahoma"/>
            <family val="2"/>
          </rPr>
          <t>Assumption</t>
        </r>
      </text>
    </comment>
    <comment ref="Y151" authorId="0" shapeId="0" xr:uid="{3CDEB7B5-4C0C-4056-9B0A-195B5C7F4773}">
      <text>
        <r>
          <rPr>
            <sz val="9"/>
            <color indexed="81"/>
            <rFont val="Tahoma"/>
            <family val="2"/>
          </rPr>
          <t>Assumption</t>
        </r>
      </text>
    </comment>
    <comment ref="Z151" authorId="0" shapeId="0" xr:uid="{FB3804B0-40C0-4E31-B7FE-AF3890C3A7A1}">
      <text>
        <r>
          <rPr>
            <sz val="9"/>
            <color indexed="81"/>
            <rFont val="Tahoma"/>
            <family val="2"/>
          </rPr>
          <t>Assumption</t>
        </r>
      </text>
    </comment>
    <comment ref="AL151" authorId="0" shapeId="0" xr:uid="{2FB64A15-93A2-498C-B2F0-CE2FE738DC3C}">
      <text>
        <r>
          <rPr>
            <sz val="9"/>
            <color indexed="81"/>
            <rFont val="Tahoma"/>
            <family val="2"/>
          </rPr>
          <t>Assumption</t>
        </r>
      </text>
    </comment>
    <comment ref="AM151" authorId="0" shapeId="0" xr:uid="{502FFDED-E2B6-4A6D-9BC7-CCCADF13C94B}">
      <text>
        <r>
          <rPr>
            <sz val="9"/>
            <color indexed="81"/>
            <rFont val="Tahoma"/>
            <family val="2"/>
          </rPr>
          <t>Assumption</t>
        </r>
      </text>
    </comment>
    <comment ref="AN151" authorId="0" shapeId="0" xr:uid="{54CE27EF-B817-4503-B970-A63F6550ECBF}">
      <text>
        <r>
          <rPr>
            <sz val="9"/>
            <color indexed="81"/>
            <rFont val="Tahoma"/>
            <family val="2"/>
          </rPr>
          <t>Assumption</t>
        </r>
      </text>
    </comment>
    <comment ref="AO151" authorId="0" shapeId="0" xr:uid="{57F1F250-D7F7-4E73-B3D1-CBF1BDD6E5B7}">
      <text>
        <r>
          <rPr>
            <sz val="9"/>
            <color indexed="81"/>
            <rFont val="Tahoma"/>
            <family val="2"/>
          </rPr>
          <t>Assumption</t>
        </r>
      </text>
    </comment>
    <comment ref="AP151" authorId="0" shapeId="0" xr:uid="{F1D1F1A2-EF65-4D72-A029-F9C0F53CC639}">
      <text>
        <r>
          <rPr>
            <sz val="9"/>
            <color indexed="81"/>
            <rFont val="Tahoma"/>
            <family val="2"/>
          </rPr>
          <t>Assumption</t>
        </r>
      </text>
    </comment>
    <comment ref="AR151" authorId="0" shapeId="0" xr:uid="{DD0380FF-47D5-4815-AF0C-EF3FF57C1D6E}">
      <text>
        <r>
          <rPr>
            <sz val="9"/>
            <color indexed="81"/>
            <rFont val="Tahoma"/>
            <family val="2"/>
          </rPr>
          <t>Assumption</t>
        </r>
      </text>
    </comment>
    <comment ref="AS151" authorId="0" shapeId="0" xr:uid="{D50F1B05-73F3-48D3-9A78-E9CBF676144D}">
      <text>
        <r>
          <rPr>
            <sz val="9"/>
            <color indexed="81"/>
            <rFont val="Tahoma"/>
            <family val="2"/>
          </rPr>
          <t>Assumption</t>
        </r>
      </text>
    </comment>
    <comment ref="AT151" authorId="0" shapeId="0" xr:uid="{1ACB6722-7FC6-4D63-98E1-7213804EEB52}">
      <text>
        <r>
          <rPr>
            <sz val="9"/>
            <color indexed="81"/>
            <rFont val="Tahoma"/>
            <family val="2"/>
          </rPr>
          <t>Assumption</t>
        </r>
      </text>
    </comment>
    <comment ref="AU151" authorId="0" shapeId="0" xr:uid="{1F45FD2D-1FC0-4CAB-BC49-F4A36B82FF47}">
      <text>
        <r>
          <rPr>
            <sz val="9"/>
            <color indexed="81"/>
            <rFont val="Tahoma"/>
            <family val="2"/>
          </rPr>
          <t>Assumption</t>
        </r>
      </text>
    </comment>
    <comment ref="X152" authorId="0" shapeId="0" xr:uid="{39CA1CE4-DA3E-4E57-B46B-57A76078D195}">
      <text>
        <r>
          <rPr>
            <sz val="9"/>
            <color indexed="81"/>
            <rFont val="Tahoma"/>
            <family val="2"/>
          </rPr>
          <t>Assumption</t>
        </r>
      </text>
    </comment>
    <comment ref="Y152" authorId="0" shapeId="0" xr:uid="{3FD79F20-AA4E-41FB-851C-425FBCFE9CB0}">
      <text>
        <r>
          <rPr>
            <sz val="9"/>
            <color indexed="81"/>
            <rFont val="Tahoma"/>
            <family val="2"/>
          </rPr>
          <t>Assumption</t>
        </r>
      </text>
    </comment>
    <comment ref="Z152" authorId="0" shapeId="0" xr:uid="{A74C676B-E999-4FA3-8B98-F88252942648}">
      <text>
        <r>
          <rPr>
            <sz val="9"/>
            <color indexed="81"/>
            <rFont val="Tahoma"/>
            <family val="2"/>
          </rPr>
          <t>Assumption</t>
        </r>
      </text>
    </comment>
    <comment ref="AL152" authorId="0" shapeId="0" xr:uid="{DCF0D459-D6D0-4077-A8B3-FE1C3E4A5FFC}">
      <text>
        <r>
          <rPr>
            <sz val="9"/>
            <color indexed="81"/>
            <rFont val="Tahoma"/>
            <family val="2"/>
          </rPr>
          <t>Assumption</t>
        </r>
      </text>
    </comment>
    <comment ref="AM152" authorId="0" shapeId="0" xr:uid="{25F39DCC-24E2-4FD8-94FC-4379F993AD9A}">
      <text>
        <r>
          <rPr>
            <sz val="9"/>
            <color indexed="81"/>
            <rFont val="Tahoma"/>
            <family val="2"/>
          </rPr>
          <t>Assumption</t>
        </r>
      </text>
    </comment>
    <comment ref="AN152" authorId="0" shapeId="0" xr:uid="{B9F34BFE-C28B-41D0-A052-92127DE63D87}">
      <text>
        <r>
          <rPr>
            <sz val="9"/>
            <color indexed="81"/>
            <rFont val="Tahoma"/>
            <family val="2"/>
          </rPr>
          <t>Assumption</t>
        </r>
      </text>
    </comment>
    <comment ref="AO152" authorId="0" shapeId="0" xr:uid="{9B9F9B93-54D4-4983-B8CE-A1A5DAF32C09}">
      <text>
        <r>
          <rPr>
            <sz val="9"/>
            <color indexed="81"/>
            <rFont val="Tahoma"/>
            <family val="2"/>
          </rPr>
          <t>Assumption</t>
        </r>
      </text>
    </comment>
    <comment ref="AP152" authorId="0" shapeId="0" xr:uid="{EE93A0D2-3F5D-429D-A25A-3CC829DDAAE1}">
      <text>
        <r>
          <rPr>
            <sz val="9"/>
            <color indexed="81"/>
            <rFont val="Tahoma"/>
            <family val="2"/>
          </rPr>
          <t>Assumption</t>
        </r>
      </text>
    </comment>
    <comment ref="AR152" authorId="0" shapeId="0" xr:uid="{CB3E2A4D-3F62-41A0-BA07-FF8EB3E0640E}">
      <text>
        <r>
          <rPr>
            <sz val="9"/>
            <color indexed="81"/>
            <rFont val="Tahoma"/>
            <family val="2"/>
          </rPr>
          <t>Assumption</t>
        </r>
      </text>
    </comment>
    <comment ref="AS152" authorId="0" shapeId="0" xr:uid="{4836F7A5-A7AB-43FA-8185-8B08890186C7}">
      <text>
        <r>
          <rPr>
            <sz val="9"/>
            <color indexed="81"/>
            <rFont val="Tahoma"/>
            <family val="2"/>
          </rPr>
          <t>Assumption</t>
        </r>
      </text>
    </comment>
    <comment ref="AT152" authorId="0" shapeId="0" xr:uid="{2397DD2E-6808-4008-B919-5EF0E6645D21}">
      <text>
        <r>
          <rPr>
            <sz val="9"/>
            <color indexed="81"/>
            <rFont val="Tahoma"/>
            <family val="2"/>
          </rPr>
          <t>Assumption</t>
        </r>
      </text>
    </comment>
    <comment ref="AU152" authorId="0" shapeId="0" xr:uid="{4C040241-C83F-489D-A830-B5F39389AEDC}">
      <text>
        <r>
          <rPr>
            <sz val="9"/>
            <color indexed="81"/>
            <rFont val="Tahoma"/>
            <family val="2"/>
          </rPr>
          <t>Assumption</t>
        </r>
      </text>
    </comment>
    <comment ref="X153" authorId="0" shapeId="0" xr:uid="{BB7EC2E3-A70E-4FF1-A4AB-07F17F0F4097}">
      <text>
        <r>
          <rPr>
            <sz val="9"/>
            <color indexed="81"/>
            <rFont val="Tahoma"/>
            <family val="2"/>
          </rPr>
          <t>Assumption</t>
        </r>
      </text>
    </comment>
    <comment ref="Y153" authorId="0" shapeId="0" xr:uid="{0384C603-2284-4E33-893B-E9E9CEC5A804}">
      <text>
        <r>
          <rPr>
            <sz val="9"/>
            <color indexed="81"/>
            <rFont val="Tahoma"/>
            <family val="2"/>
          </rPr>
          <t>Assumption</t>
        </r>
      </text>
    </comment>
    <comment ref="Z153" authorId="0" shapeId="0" xr:uid="{F35AC6DC-B8B6-47D0-93F3-C40D543BFF49}">
      <text>
        <r>
          <rPr>
            <sz val="9"/>
            <color indexed="81"/>
            <rFont val="Tahoma"/>
            <family val="2"/>
          </rPr>
          <t>Assumption</t>
        </r>
      </text>
    </comment>
    <comment ref="AL153" authorId="0" shapeId="0" xr:uid="{38518C61-8F5C-4364-8E12-F50B39A07499}">
      <text>
        <r>
          <rPr>
            <sz val="9"/>
            <color indexed="81"/>
            <rFont val="Tahoma"/>
            <family val="2"/>
          </rPr>
          <t>Assumption</t>
        </r>
      </text>
    </comment>
    <comment ref="AM153" authorId="0" shapeId="0" xr:uid="{DC40A78F-0129-4383-8EE6-1FD31BC56A8D}">
      <text>
        <r>
          <rPr>
            <sz val="9"/>
            <color indexed="81"/>
            <rFont val="Tahoma"/>
            <family val="2"/>
          </rPr>
          <t>Assumption</t>
        </r>
      </text>
    </comment>
    <comment ref="AN153" authorId="0" shapeId="0" xr:uid="{6E926F18-C8A0-43BF-B4EA-A7FBE4A0E34B}">
      <text>
        <r>
          <rPr>
            <sz val="9"/>
            <color indexed="81"/>
            <rFont val="Tahoma"/>
            <family val="2"/>
          </rPr>
          <t>Assumption</t>
        </r>
      </text>
    </comment>
    <comment ref="AO153" authorId="0" shapeId="0" xr:uid="{35A636FD-4AEF-4383-8128-E869D566EF75}">
      <text>
        <r>
          <rPr>
            <sz val="9"/>
            <color indexed="81"/>
            <rFont val="Tahoma"/>
            <family val="2"/>
          </rPr>
          <t>Assumption</t>
        </r>
      </text>
    </comment>
    <comment ref="AP153" authorId="0" shapeId="0" xr:uid="{F31DA966-7B75-42A0-8204-2D96D018F2F2}">
      <text>
        <r>
          <rPr>
            <sz val="9"/>
            <color indexed="81"/>
            <rFont val="Tahoma"/>
            <family val="2"/>
          </rPr>
          <t>Assumption</t>
        </r>
      </text>
    </comment>
    <comment ref="AR153" authorId="0" shapeId="0" xr:uid="{B0322CD8-061A-43A2-B47A-6B4F733EAD6C}">
      <text>
        <r>
          <rPr>
            <sz val="9"/>
            <color indexed="81"/>
            <rFont val="Tahoma"/>
            <family val="2"/>
          </rPr>
          <t>Assumption</t>
        </r>
      </text>
    </comment>
    <comment ref="AS153" authorId="0" shapeId="0" xr:uid="{0DE6A54A-AA21-4789-A135-12B52A3D5CE3}">
      <text>
        <r>
          <rPr>
            <sz val="9"/>
            <color indexed="81"/>
            <rFont val="Tahoma"/>
            <family val="2"/>
          </rPr>
          <t>Assumption</t>
        </r>
      </text>
    </comment>
    <comment ref="AT153" authorId="0" shapeId="0" xr:uid="{7ABCCA1E-71C6-4DCF-ADB6-D94D3531506C}">
      <text>
        <r>
          <rPr>
            <sz val="9"/>
            <color indexed="81"/>
            <rFont val="Tahoma"/>
            <family val="2"/>
          </rPr>
          <t>Assumption</t>
        </r>
      </text>
    </comment>
    <comment ref="AU153" authorId="0" shapeId="0" xr:uid="{2FF6F8D6-1331-442B-AFF6-4A33A37976D0}">
      <text>
        <r>
          <rPr>
            <sz val="9"/>
            <color indexed="81"/>
            <rFont val="Tahoma"/>
            <family val="2"/>
          </rPr>
          <t>Assumption</t>
        </r>
      </text>
    </comment>
    <comment ref="X154" authorId="0" shapeId="0" xr:uid="{5E60AAC5-0E92-479D-8E9D-AED02466F2ED}">
      <text>
        <r>
          <rPr>
            <sz val="9"/>
            <color indexed="81"/>
            <rFont val="Tahoma"/>
            <family val="2"/>
          </rPr>
          <t>Assumption</t>
        </r>
      </text>
    </comment>
    <comment ref="Y154" authorId="0" shapeId="0" xr:uid="{C255B52D-3230-49B2-87DE-A7F71DD0AAE2}">
      <text>
        <r>
          <rPr>
            <sz val="9"/>
            <color indexed="81"/>
            <rFont val="Tahoma"/>
            <family val="2"/>
          </rPr>
          <t>Assumption</t>
        </r>
      </text>
    </comment>
    <comment ref="Z154" authorId="0" shapeId="0" xr:uid="{CDBD341E-D654-433A-87C3-328B7D843259}">
      <text>
        <r>
          <rPr>
            <sz val="9"/>
            <color indexed="81"/>
            <rFont val="Tahoma"/>
            <family val="2"/>
          </rPr>
          <t>Assumption</t>
        </r>
      </text>
    </comment>
    <comment ref="AL154" authorId="0" shapeId="0" xr:uid="{C64993DF-5B1E-4F02-AEA5-8F89EDA6FBAC}">
      <text>
        <r>
          <rPr>
            <sz val="9"/>
            <color indexed="81"/>
            <rFont val="Tahoma"/>
            <family val="2"/>
          </rPr>
          <t>Assumption</t>
        </r>
      </text>
    </comment>
    <comment ref="AM154" authorId="0" shapeId="0" xr:uid="{A1839DA8-7C8E-4EB4-8862-240AE1EBA182}">
      <text>
        <r>
          <rPr>
            <sz val="9"/>
            <color indexed="81"/>
            <rFont val="Tahoma"/>
            <family val="2"/>
          </rPr>
          <t>Assumption</t>
        </r>
      </text>
    </comment>
    <comment ref="AN154" authorId="0" shapeId="0" xr:uid="{E6D3DBE1-0C63-4399-A579-E2AB20ADEE3F}">
      <text>
        <r>
          <rPr>
            <sz val="9"/>
            <color indexed="81"/>
            <rFont val="Tahoma"/>
            <family val="2"/>
          </rPr>
          <t>Assumption</t>
        </r>
      </text>
    </comment>
    <comment ref="AO154" authorId="0" shapeId="0" xr:uid="{95A43781-DA23-49AA-A4FF-B0C5EABFF94D}">
      <text>
        <r>
          <rPr>
            <sz val="9"/>
            <color indexed="81"/>
            <rFont val="Tahoma"/>
            <family val="2"/>
          </rPr>
          <t>Assumption</t>
        </r>
      </text>
    </comment>
    <comment ref="AP154" authorId="0" shapeId="0" xr:uid="{723FF014-C6D5-4E31-AC7E-EFD851167506}">
      <text>
        <r>
          <rPr>
            <sz val="9"/>
            <color indexed="81"/>
            <rFont val="Tahoma"/>
            <family val="2"/>
          </rPr>
          <t>Assumption</t>
        </r>
      </text>
    </comment>
    <comment ref="AR154" authorId="0" shapeId="0" xr:uid="{1A29CB1E-AF54-465A-BDF7-0B43A95CCFCA}">
      <text>
        <r>
          <rPr>
            <sz val="9"/>
            <color indexed="81"/>
            <rFont val="Tahoma"/>
            <family val="2"/>
          </rPr>
          <t>Assumption</t>
        </r>
      </text>
    </comment>
    <comment ref="AS154" authorId="0" shapeId="0" xr:uid="{F2EB4414-77EE-4A9B-8FCA-450D3CB9460D}">
      <text>
        <r>
          <rPr>
            <sz val="9"/>
            <color indexed="81"/>
            <rFont val="Tahoma"/>
            <family val="2"/>
          </rPr>
          <t>Assumption</t>
        </r>
      </text>
    </comment>
    <comment ref="AT154" authorId="0" shapeId="0" xr:uid="{554CEA95-4B7C-416F-8471-9ACE0C3411A5}">
      <text>
        <r>
          <rPr>
            <sz val="9"/>
            <color indexed="81"/>
            <rFont val="Tahoma"/>
            <family val="2"/>
          </rPr>
          <t>Assumption</t>
        </r>
      </text>
    </comment>
    <comment ref="AU154" authorId="0" shapeId="0" xr:uid="{883BD195-E4D6-42AF-9E12-16E70DE5608E}">
      <text>
        <r>
          <rPr>
            <sz val="9"/>
            <color indexed="81"/>
            <rFont val="Tahoma"/>
            <family val="2"/>
          </rPr>
          <t>Assumption</t>
        </r>
      </text>
    </comment>
    <comment ref="X155" authorId="0" shapeId="0" xr:uid="{EE47972E-38A9-4AF2-900B-91F37C02638B}">
      <text>
        <r>
          <rPr>
            <sz val="9"/>
            <color indexed="81"/>
            <rFont val="Tahoma"/>
            <family val="2"/>
          </rPr>
          <t>Assumption</t>
        </r>
      </text>
    </comment>
    <comment ref="Y155" authorId="0" shapeId="0" xr:uid="{F522C164-51C1-4257-8F2A-59505DF30C7E}">
      <text>
        <r>
          <rPr>
            <sz val="9"/>
            <color indexed="81"/>
            <rFont val="Tahoma"/>
            <family val="2"/>
          </rPr>
          <t>Assumption</t>
        </r>
      </text>
    </comment>
    <comment ref="Z155" authorId="0" shapeId="0" xr:uid="{DBF1C745-5F98-4B5A-AA78-DDFF369E6CB9}">
      <text>
        <r>
          <rPr>
            <sz val="9"/>
            <color indexed="81"/>
            <rFont val="Tahoma"/>
            <family val="2"/>
          </rPr>
          <t>Assumption</t>
        </r>
      </text>
    </comment>
    <comment ref="AL155" authorId="0" shapeId="0" xr:uid="{1F0C6F50-B0CB-49CA-A82D-C200077CB049}">
      <text>
        <r>
          <rPr>
            <sz val="9"/>
            <color indexed="81"/>
            <rFont val="Tahoma"/>
            <family val="2"/>
          </rPr>
          <t>Assumption</t>
        </r>
      </text>
    </comment>
    <comment ref="AM155" authorId="0" shapeId="0" xr:uid="{427B89D4-9CC7-4ACB-A778-6711B783E0CC}">
      <text>
        <r>
          <rPr>
            <sz val="9"/>
            <color indexed="81"/>
            <rFont val="Tahoma"/>
            <family val="2"/>
          </rPr>
          <t>Assumption</t>
        </r>
      </text>
    </comment>
    <comment ref="AN155" authorId="0" shapeId="0" xr:uid="{3C658E61-2022-4E85-AA63-DD12A6392021}">
      <text>
        <r>
          <rPr>
            <sz val="9"/>
            <color indexed="81"/>
            <rFont val="Tahoma"/>
            <family val="2"/>
          </rPr>
          <t>Assumption</t>
        </r>
      </text>
    </comment>
    <comment ref="AO155" authorId="0" shapeId="0" xr:uid="{D31CD5FD-DE78-4DF0-BAE8-985515DFE6D4}">
      <text>
        <r>
          <rPr>
            <sz val="9"/>
            <color indexed="81"/>
            <rFont val="Tahoma"/>
            <family val="2"/>
          </rPr>
          <t>Assumption</t>
        </r>
      </text>
    </comment>
    <comment ref="AP155" authorId="0" shapeId="0" xr:uid="{E9FB3E79-77EE-4C8A-80B5-18A3EF23C178}">
      <text>
        <r>
          <rPr>
            <sz val="9"/>
            <color indexed="81"/>
            <rFont val="Tahoma"/>
            <family val="2"/>
          </rPr>
          <t>Assumption</t>
        </r>
      </text>
    </comment>
    <comment ref="AR155" authorId="0" shapeId="0" xr:uid="{8B467EA0-8CD9-4E9E-8AEB-3005D9880BE7}">
      <text>
        <r>
          <rPr>
            <sz val="9"/>
            <color indexed="81"/>
            <rFont val="Tahoma"/>
            <family val="2"/>
          </rPr>
          <t>Assumption</t>
        </r>
      </text>
    </comment>
    <comment ref="AS155" authorId="0" shapeId="0" xr:uid="{7A5540BA-0CF8-4EB4-9E52-56583D31C03A}">
      <text>
        <r>
          <rPr>
            <sz val="9"/>
            <color indexed="81"/>
            <rFont val="Tahoma"/>
            <family val="2"/>
          </rPr>
          <t>Assumption</t>
        </r>
      </text>
    </comment>
    <comment ref="AT155" authorId="0" shapeId="0" xr:uid="{04E0E855-2F9D-457B-93EB-D4CB1A07854C}">
      <text>
        <r>
          <rPr>
            <sz val="9"/>
            <color indexed="81"/>
            <rFont val="Tahoma"/>
            <family val="2"/>
          </rPr>
          <t>Assumption</t>
        </r>
      </text>
    </comment>
    <comment ref="AU155" authorId="0" shapeId="0" xr:uid="{13D797F5-6AC4-4DE1-84E2-F146EC4495ED}">
      <text>
        <r>
          <rPr>
            <sz val="9"/>
            <color indexed="81"/>
            <rFont val="Tahoma"/>
            <family val="2"/>
          </rPr>
          <t>Assumption</t>
        </r>
      </text>
    </comment>
    <comment ref="AL156" authorId="0" shapeId="0" xr:uid="{FE832E60-7F7B-4775-9906-8FA82F1496DE}">
      <text>
        <r>
          <rPr>
            <sz val="9"/>
            <color indexed="81"/>
            <rFont val="Tahoma"/>
            <family val="2"/>
          </rPr>
          <t>Assumption</t>
        </r>
      </text>
    </comment>
    <comment ref="AM156" authorId="0" shapeId="0" xr:uid="{A4E9A0F1-4167-442A-A69F-770788D88CAC}">
      <text>
        <r>
          <rPr>
            <sz val="9"/>
            <color indexed="81"/>
            <rFont val="Tahoma"/>
            <family val="2"/>
          </rPr>
          <t>Assumption</t>
        </r>
      </text>
    </comment>
    <comment ref="AN156" authorId="0" shapeId="0" xr:uid="{D697B8D8-9198-4E5C-8265-DC7FEA554342}">
      <text>
        <r>
          <rPr>
            <sz val="9"/>
            <color indexed="81"/>
            <rFont val="Tahoma"/>
            <family val="2"/>
          </rPr>
          <t>Assumption</t>
        </r>
      </text>
    </comment>
    <comment ref="AO156" authorId="0" shapeId="0" xr:uid="{92952048-920E-4605-A8C9-EC9DA3CE7B40}">
      <text>
        <r>
          <rPr>
            <sz val="9"/>
            <color indexed="81"/>
            <rFont val="Tahoma"/>
            <family val="2"/>
          </rPr>
          <t>Assumption</t>
        </r>
      </text>
    </comment>
    <comment ref="AP156" authorId="0" shapeId="0" xr:uid="{43BBCDD0-24BB-40F7-A736-EFBE27527B36}">
      <text>
        <r>
          <rPr>
            <sz val="9"/>
            <color indexed="81"/>
            <rFont val="Tahoma"/>
            <family val="2"/>
          </rPr>
          <t>Assumption</t>
        </r>
      </text>
    </comment>
    <comment ref="AR156" authorId="0" shapeId="0" xr:uid="{8E8315B3-9BD0-4305-A169-CFA5522A450F}">
      <text>
        <r>
          <rPr>
            <sz val="9"/>
            <color indexed="81"/>
            <rFont val="Tahoma"/>
            <family val="2"/>
          </rPr>
          <t>Assumption</t>
        </r>
      </text>
    </comment>
    <comment ref="AS156" authorId="0" shapeId="0" xr:uid="{32E5655D-6278-4963-B1D6-5046180997D4}">
      <text>
        <r>
          <rPr>
            <sz val="9"/>
            <color indexed="81"/>
            <rFont val="Tahoma"/>
            <family val="2"/>
          </rPr>
          <t>Assumption</t>
        </r>
      </text>
    </comment>
    <comment ref="AT156" authorId="0" shapeId="0" xr:uid="{10002D03-36C0-4687-827D-BE94C68DAE6D}">
      <text>
        <r>
          <rPr>
            <sz val="9"/>
            <color indexed="81"/>
            <rFont val="Tahoma"/>
            <family val="2"/>
          </rPr>
          <t>Assumption</t>
        </r>
      </text>
    </comment>
    <comment ref="AU156" authorId="0" shapeId="0" xr:uid="{84A46C4F-A87E-4914-A239-FDD6B2B26869}">
      <text>
        <r>
          <rPr>
            <sz val="9"/>
            <color indexed="81"/>
            <rFont val="Tahoma"/>
            <family val="2"/>
          </rPr>
          <t>Assumption</t>
        </r>
      </text>
    </comment>
    <comment ref="V157" authorId="0" shapeId="0" xr:uid="{55084629-898D-469D-ABB9-40EA85D002CD}">
      <text>
        <r>
          <rPr>
            <sz val="9"/>
            <color indexed="81"/>
            <rFont val="Tahoma"/>
            <family val="2"/>
          </rPr>
          <t>Assumption</t>
        </r>
      </text>
    </comment>
    <comment ref="X157" authorId="0" shapeId="0" xr:uid="{9F7A3FCD-8C43-482E-83D8-C13C4EED6F62}">
      <text>
        <r>
          <rPr>
            <sz val="9"/>
            <color indexed="81"/>
            <rFont val="Tahoma"/>
            <family val="2"/>
          </rPr>
          <t>Assumption</t>
        </r>
      </text>
    </comment>
    <comment ref="Y157" authorId="0" shapeId="0" xr:uid="{97BBC75E-D411-4E95-BA83-5F61A9992EE5}">
      <text>
        <r>
          <rPr>
            <sz val="9"/>
            <color indexed="81"/>
            <rFont val="Tahoma"/>
            <family val="2"/>
          </rPr>
          <t>Assumption</t>
        </r>
      </text>
    </comment>
    <comment ref="AL157" authorId="0" shapeId="0" xr:uid="{6F27AAEB-6D5F-45E6-94C5-EEA8E0AB358D}">
      <text>
        <r>
          <rPr>
            <sz val="9"/>
            <color indexed="81"/>
            <rFont val="Tahoma"/>
            <family val="2"/>
          </rPr>
          <t>Assumption</t>
        </r>
      </text>
    </comment>
    <comment ref="AM157" authorId="0" shapeId="0" xr:uid="{4851D0C6-1F98-427E-8DE9-AFA9B2DB2830}">
      <text>
        <r>
          <rPr>
            <sz val="9"/>
            <color indexed="81"/>
            <rFont val="Tahoma"/>
            <family val="2"/>
          </rPr>
          <t>Assumption</t>
        </r>
      </text>
    </comment>
    <comment ref="AN157" authorId="0" shapeId="0" xr:uid="{0E7280E0-509B-4930-9049-8C143AC76466}">
      <text>
        <r>
          <rPr>
            <sz val="9"/>
            <color indexed="81"/>
            <rFont val="Tahoma"/>
            <family val="2"/>
          </rPr>
          <t>Assumption</t>
        </r>
      </text>
    </comment>
    <comment ref="AO157" authorId="0" shapeId="0" xr:uid="{8A3FD259-1269-4303-B279-7EFC46FD1B82}">
      <text>
        <r>
          <rPr>
            <sz val="9"/>
            <color indexed="81"/>
            <rFont val="Tahoma"/>
            <family val="2"/>
          </rPr>
          <t>Assumption</t>
        </r>
      </text>
    </comment>
    <comment ref="AP157" authorId="0" shapeId="0" xr:uid="{BD18759A-359D-4331-99EC-B80E47E29CD6}">
      <text>
        <r>
          <rPr>
            <sz val="9"/>
            <color indexed="81"/>
            <rFont val="Tahoma"/>
            <family val="2"/>
          </rPr>
          <t>Assumption</t>
        </r>
      </text>
    </comment>
    <comment ref="AR157" authorId="0" shapeId="0" xr:uid="{758AB318-858C-4F6A-9F54-60608DECC384}">
      <text>
        <r>
          <rPr>
            <sz val="9"/>
            <color indexed="81"/>
            <rFont val="Tahoma"/>
            <family val="2"/>
          </rPr>
          <t>Assumption</t>
        </r>
      </text>
    </comment>
    <comment ref="AS157" authorId="0" shapeId="0" xr:uid="{9BBEBEDD-A99A-4B22-ABC6-FBBA7B164EDC}">
      <text>
        <r>
          <rPr>
            <sz val="9"/>
            <color indexed="81"/>
            <rFont val="Tahoma"/>
            <family val="2"/>
          </rPr>
          <t>Assumption</t>
        </r>
      </text>
    </comment>
    <comment ref="AT157" authorId="0" shapeId="0" xr:uid="{D2AD37C9-9A77-4546-97A0-717A7EC427C3}">
      <text>
        <r>
          <rPr>
            <sz val="9"/>
            <color indexed="81"/>
            <rFont val="Tahoma"/>
            <family val="2"/>
          </rPr>
          <t>Assumption</t>
        </r>
      </text>
    </comment>
    <comment ref="AU157" authorId="0" shapeId="0" xr:uid="{E596DCB0-F9D0-4DB8-A514-21939DCE4636}">
      <text>
        <r>
          <rPr>
            <sz val="9"/>
            <color indexed="81"/>
            <rFont val="Tahoma"/>
            <family val="2"/>
          </rPr>
          <t>Assumption</t>
        </r>
      </text>
    </comment>
    <comment ref="V158" authorId="0" shapeId="0" xr:uid="{C4EB3A1C-99C5-4860-879C-39BEF3B5A0B2}">
      <text>
        <r>
          <rPr>
            <sz val="9"/>
            <color indexed="81"/>
            <rFont val="Tahoma"/>
            <family val="2"/>
          </rPr>
          <t>Assumption</t>
        </r>
      </text>
    </comment>
    <comment ref="W158" authorId="0" shapeId="0" xr:uid="{D7C9B1E5-146C-4E17-89F5-20C715F4681E}">
      <text>
        <r>
          <rPr>
            <sz val="9"/>
            <color indexed="81"/>
            <rFont val="Tahoma"/>
            <family val="2"/>
          </rPr>
          <t>Assumption</t>
        </r>
      </text>
    </comment>
    <comment ref="X158" authorId="0" shapeId="0" xr:uid="{644C7EF2-60F0-4490-BCF5-F372DCB82FC0}">
      <text>
        <r>
          <rPr>
            <sz val="9"/>
            <color indexed="81"/>
            <rFont val="Tahoma"/>
            <family val="2"/>
          </rPr>
          <t>Assumption</t>
        </r>
      </text>
    </comment>
    <comment ref="Y158" authorId="0" shapeId="0" xr:uid="{5AF50211-F9A6-4C51-B167-7B184EEA1152}">
      <text>
        <r>
          <rPr>
            <sz val="9"/>
            <color indexed="81"/>
            <rFont val="Tahoma"/>
            <family val="2"/>
          </rPr>
          <t>Assumption</t>
        </r>
      </text>
    </comment>
    <comment ref="AB158" authorId="0" shapeId="0" xr:uid="{07B80352-CA3C-4FE4-BACF-1645786963C4}">
      <text>
        <r>
          <rPr>
            <sz val="9"/>
            <color indexed="81"/>
            <rFont val="Tahoma"/>
            <family val="2"/>
          </rPr>
          <t>Assumption</t>
        </r>
      </text>
    </comment>
    <comment ref="AL158" authorId="0" shapeId="0" xr:uid="{6BD126F4-2E7A-47A5-B44E-04DE1626A440}">
      <text>
        <r>
          <rPr>
            <sz val="9"/>
            <color indexed="81"/>
            <rFont val="Tahoma"/>
            <family val="2"/>
          </rPr>
          <t>Assumption</t>
        </r>
      </text>
    </comment>
    <comment ref="AM158" authorId="0" shapeId="0" xr:uid="{F6B379D1-25DF-41F8-A33E-B3025C4C5B20}">
      <text>
        <r>
          <rPr>
            <sz val="9"/>
            <color indexed="81"/>
            <rFont val="Tahoma"/>
            <family val="2"/>
          </rPr>
          <t>Assumption</t>
        </r>
      </text>
    </comment>
    <comment ref="AN158" authorId="0" shapeId="0" xr:uid="{A9EE16F9-E806-40CD-823E-EC7742773453}">
      <text>
        <r>
          <rPr>
            <sz val="9"/>
            <color indexed="81"/>
            <rFont val="Tahoma"/>
            <family val="2"/>
          </rPr>
          <t>Assumption</t>
        </r>
      </text>
    </comment>
    <comment ref="AO158" authorId="0" shapeId="0" xr:uid="{67FC2CA8-B122-48B1-A4ED-0812B0BD8300}">
      <text>
        <r>
          <rPr>
            <sz val="9"/>
            <color indexed="81"/>
            <rFont val="Tahoma"/>
            <family val="2"/>
          </rPr>
          <t>Assumption</t>
        </r>
      </text>
    </comment>
    <comment ref="AP158" authorId="0" shapeId="0" xr:uid="{429CAC38-B59A-4114-A2C4-845075601CBB}">
      <text>
        <r>
          <rPr>
            <sz val="9"/>
            <color indexed="81"/>
            <rFont val="Tahoma"/>
            <family val="2"/>
          </rPr>
          <t>Assumption</t>
        </r>
      </text>
    </comment>
    <comment ref="AR158" authorId="0" shapeId="0" xr:uid="{2DE5E13C-7CB2-411A-A0D3-28E9995EDAC0}">
      <text>
        <r>
          <rPr>
            <sz val="9"/>
            <color indexed="81"/>
            <rFont val="Tahoma"/>
            <family val="2"/>
          </rPr>
          <t>Assumption</t>
        </r>
      </text>
    </comment>
    <comment ref="AS158" authorId="0" shapeId="0" xr:uid="{7DEBBEEC-46C9-4F44-990F-49B168A9DDBA}">
      <text>
        <r>
          <rPr>
            <sz val="9"/>
            <color indexed="81"/>
            <rFont val="Tahoma"/>
            <family val="2"/>
          </rPr>
          <t>Assumption</t>
        </r>
      </text>
    </comment>
    <comment ref="AT158" authorId="0" shapeId="0" xr:uid="{AEB41032-8033-4E44-9847-921FE222AB8C}">
      <text>
        <r>
          <rPr>
            <sz val="9"/>
            <color indexed="81"/>
            <rFont val="Tahoma"/>
            <family val="2"/>
          </rPr>
          <t>Assumption</t>
        </r>
      </text>
    </comment>
    <comment ref="AU158" authorId="0" shapeId="0" xr:uid="{219F1AB2-81F9-4DBA-A03E-D85D17D0771D}">
      <text>
        <r>
          <rPr>
            <sz val="9"/>
            <color indexed="81"/>
            <rFont val="Tahoma"/>
            <family val="2"/>
          </rPr>
          <t>Assumption</t>
        </r>
      </text>
    </comment>
    <comment ref="L159" authorId="0" shapeId="0" xr:uid="{FB4B6830-E73C-493A-B211-37F3A37A3A80}">
      <text>
        <r>
          <rPr>
            <sz val="9"/>
            <color indexed="81"/>
            <rFont val="Tahoma"/>
            <family val="2"/>
          </rPr>
          <t>Assumption</t>
        </r>
      </text>
    </comment>
    <comment ref="M159" authorId="0" shapeId="0" xr:uid="{3FE3B2E4-8EB7-4371-AD24-1D54AD10B74F}">
      <text>
        <r>
          <rPr>
            <sz val="9"/>
            <color indexed="81"/>
            <rFont val="Tahoma"/>
            <family val="2"/>
          </rPr>
          <t>Assumption</t>
        </r>
      </text>
    </comment>
    <comment ref="N159" authorId="0" shapeId="0" xr:uid="{C365008F-B116-4983-853B-ECB4D4AEC170}">
      <text>
        <r>
          <rPr>
            <sz val="9"/>
            <color indexed="81"/>
            <rFont val="Tahoma"/>
            <family val="2"/>
          </rPr>
          <t>Assumption</t>
        </r>
      </text>
    </comment>
    <comment ref="O159" authorId="0" shapeId="0" xr:uid="{3244FD80-1578-4D99-8922-49E209A7344D}">
      <text>
        <r>
          <rPr>
            <sz val="9"/>
            <color indexed="81"/>
            <rFont val="Tahoma"/>
            <family val="2"/>
          </rPr>
          <t>Assumption</t>
        </r>
      </text>
    </comment>
    <comment ref="P159" authorId="0" shapeId="0" xr:uid="{E89DF911-A81B-4469-A0D1-DE78EDAFC8A7}">
      <text>
        <r>
          <rPr>
            <sz val="9"/>
            <color indexed="81"/>
            <rFont val="Tahoma"/>
            <family val="2"/>
          </rPr>
          <t>Assumption</t>
        </r>
      </text>
    </comment>
    <comment ref="Q159" authorId="0" shapeId="0" xr:uid="{F05B4B2E-B4D8-4C31-93BB-3DE92EB6B2F1}">
      <text>
        <r>
          <rPr>
            <sz val="9"/>
            <color indexed="81"/>
            <rFont val="Tahoma"/>
            <family val="2"/>
          </rPr>
          <t>Assumption</t>
        </r>
      </text>
    </comment>
    <comment ref="V159" authorId="0" shapeId="0" xr:uid="{9E0E9F14-CF1E-44CB-B047-DEC61BCEA8C3}">
      <text>
        <r>
          <rPr>
            <sz val="9"/>
            <color indexed="81"/>
            <rFont val="Tahoma"/>
            <family val="2"/>
          </rPr>
          <t>Assumption</t>
        </r>
      </text>
    </comment>
    <comment ref="W159" authorId="0" shapeId="0" xr:uid="{45129B85-9367-4844-9351-7C918D446401}">
      <text>
        <r>
          <rPr>
            <sz val="9"/>
            <color indexed="81"/>
            <rFont val="Tahoma"/>
            <family val="2"/>
          </rPr>
          <t>Assumption</t>
        </r>
      </text>
    </comment>
    <comment ref="X159" authorId="0" shapeId="0" xr:uid="{30F58583-683D-417F-A032-54FB4D5635A1}">
      <text>
        <r>
          <rPr>
            <sz val="9"/>
            <color indexed="81"/>
            <rFont val="Tahoma"/>
            <family val="2"/>
          </rPr>
          <t>Assumption</t>
        </r>
      </text>
    </comment>
    <comment ref="Y159" authorId="0" shapeId="0" xr:uid="{4595EED9-B796-4DFD-9559-2D98915EC1A9}">
      <text>
        <r>
          <rPr>
            <sz val="9"/>
            <color indexed="81"/>
            <rFont val="Tahoma"/>
            <family val="2"/>
          </rPr>
          <t>Assumption</t>
        </r>
      </text>
    </comment>
    <comment ref="AA159" authorId="0" shapeId="0" xr:uid="{8415D8A3-7F83-4DA8-B4C4-76BD64876924}">
      <text>
        <r>
          <rPr>
            <sz val="9"/>
            <color indexed="81"/>
            <rFont val="Tahoma"/>
            <family val="2"/>
          </rPr>
          <t>Assumption</t>
        </r>
      </text>
    </comment>
    <comment ref="AB159" authorId="0" shapeId="0" xr:uid="{4BCD664C-6DC1-4BB2-8037-B92D045B383C}">
      <text>
        <r>
          <rPr>
            <sz val="9"/>
            <color indexed="81"/>
            <rFont val="Tahoma"/>
            <family val="2"/>
          </rPr>
          <t>Assumption</t>
        </r>
      </text>
    </comment>
    <comment ref="AL159" authorId="0" shapeId="0" xr:uid="{20C612BB-04A8-4F8E-9EBE-8BCFCC5501BE}">
      <text>
        <r>
          <rPr>
            <sz val="9"/>
            <color indexed="81"/>
            <rFont val="Tahoma"/>
            <family val="2"/>
          </rPr>
          <t>Assumption</t>
        </r>
      </text>
    </comment>
    <comment ref="AM159" authorId="0" shapeId="0" xr:uid="{23CCC111-8C17-41C5-B77B-9EC5EB551A51}">
      <text>
        <r>
          <rPr>
            <sz val="9"/>
            <color indexed="81"/>
            <rFont val="Tahoma"/>
            <family val="2"/>
          </rPr>
          <t>Assumption</t>
        </r>
      </text>
    </comment>
    <comment ref="AN159" authorId="0" shapeId="0" xr:uid="{B175609F-15FF-4522-B58E-540FCC314793}">
      <text>
        <r>
          <rPr>
            <sz val="9"/>
            <color indexed="81"/>
            <rFont val="Tahoma"/>
            <family val="2"/>
          </rPr>
          <t>Assumption</t>
        </r>
      </text>
    </comment>
    <comment ref="AO159" authorId="0" shapeId="0" xr:uid="{04846909-2FCD-4931-B570-3C7E6590AEBA}">
      <text>
        <r>
          <rPr>
            <sz val="9"/>
            <color indexed="81"/>
            <rFont val="Tahoma"/>
            <family val="2"/>
          </rPr>
          <t>Assumption</t>
        </r>
      </text>
    </comment>
    <comment ref="AP159" authorId="0" shapeId="0" xr:uid="{B53F8D1E-4DBF-4260-BBA8-2BA8FB46AF85}">
      <text>
        <r>
          <rPr>
            <sz val="9"/>
            <color indexed="81"/>
            <rFont val="Tahoma"/>
            <family val="2"/>
          </rPr>
          <t>Assumption</t>
        </r>
      </text>
    </comment>
    <comment ref="AR159" authorId="0" shapeId="0" xr:uid="{E91D3734-1FF1-4755-954E-614692268CE5}">
      <text>
        <r>
          <rPr>
            <sz val="9"/>
            <color indexed="81"/>
            <rFont val="Tahoma"/>
            <family val="2"/>
          </rPr>
          <t>Assumption</t>
        </r>
      </text>
    </comment>
    <comment ref="AS159" authorId="0" shapeId="0" xr:uid="{1C6A1752-4D85-423D-B04C-ED9240AB3AA3}">
      <text>
        <r>
          <rPr>
            <sz val="9"/>
            <color indexed="81"/>
            <rFont val="Tahoma"/>
            <family val="2"/>
          </rPr>
          <t>Assumption</t>
        </r>
      </text>
    </comment>
    <comment ref="AT159" authorId="0" shapeId="0" xr:uid="{C7950636-699C-4A72-844A-6F3BE8C9EAF5}">
      <text>
        <r>
          <rPr>
            <sz val="9"/>
            <color indexed="81"/>
            <rFont val="Tahoma"/>
            <family val="2"/>
          </rPr>
          <t>Assumption</t>
        </r>
      </text>
    </comment>
    <comment ref="AU159" authorId="0" shapeId="0" xr:uid="{0E914019-6238-4F39-9CD0-A8BCB1528FF5}">
      <text>
        <r>
          <rPr>
            <sz val="9"/>
            <color indexed="81"/>
            <rFont val="Tahoma"/>
            <family val="2"/>
          </rPr>
          <t>Assumption</t>
        </r>
      </text>
    </comment>
    <comment ref="X160" authorId="0" shapeId="0" xr:uid="{69CD2713-E823-4340-A501-977D62BCD958}">
      <text>
        <r>
          <rPr>
            <sz val="9"/>
            <color indexed="81"/>
            <rFont val="Tahoma"/>
            <family val="2"/>
          </rPr>
          <t>Assumption</t>
        </r>
      </text>
    </comment>
    <comment ref="Y160" authorId="0" shapeId="0" xr:uid="{BCC16CEB-4046-4545-BBE1-8C5D4F27F497}">
      <text>
        <r>
          <rPr>
            <sz val="9"/>
            <color indexed="81"/>
            <rFont val="Tahoma"/>
            <family val="2"/>
          </rPr>
          <t>Assumption</t>
        </r>
      </text>
    </comment>
    <comment ref="Z160" authorId="0" shapeId="0" xr:uid="{FFAAE732-CA31-4660-8D12-2DEB6DC4476C}">
      <text>
        <r>
          <rPr>
            <sz val="9"/>
            <color indexed="81"/>
            <rFont val="Tahoma"/>
            <family val="2"/>
          </rPr>
          <t>Assumption</t>
        </r>
      </text>
    </comment>
    <comment ref="AA160" authorId="0" shapeId="0" xr:uid="{7B11CAA2-6363-42CE-A84E-382521A5EDE6}">
      <text>
        <r>
          <rPr>
            <sz val="9"/>
            <color indexed="81"/>
            <rFont val="Tahoma"/>
            <family val="2"/>
          </rPr>
          <t>Assumption</t>
        </r>
      </text>
    </comment>
    <comment ref="AB160" authorId="0" shapeId="0" xr:uid="{8944C568-A9D3-4850-94A6-BDE4D171235B}">
      <text>
        <r>
          <rPr>
            <sz val="9"/>
            <color indexed="81"/>
            <rFont val="Tahoma"/>
            <family val="2"/>
          </rPr>
          <t>Assumption</t>
        </r>
      </text>
    </comment>
    <comment ref="AL160" authorId="0" shapeId="0" xr:uid="{B1DDDEC5-5EA0-4BED-AD9A-D156B5B0F889}">
      <text>
        <r>
          <rPr>
            <sz val="9"/>
            <color indexed="81"/>
            <rFont val="Tahoma"/>
            <family val="2"/>
          </rPr>
          <t>Assumption</t>
        </r>
      </text>
    </comment>
    <comment ref="AM160" authorId="0" shapeId="0" xr:uid="{6B0295F5-E180-4123-B17D-40A2C446769E}">
      <text>
        <r>
          <rPr>
            <sz val="9"/>
            <color indexed="81"/>
            <rFont val="Tahoma"/>
            <family val="2"/>
          </rPr>
          <t>Assumption</t>
        </r>
      </text>
    </comment>
    <comment ref="AN160" authorId="0" shapeId="0" xr:uid="{14C62A86-88AE-468B-A6B4-69ED366580C7}">
      <text>
        <r>
          <rPr>
            <sz val="9"/>
            <color indexed="81"/>
            <rFont val="Tahoma"/>
            <family val="2"/>
          </rPr>
          <t>Assumption</t>
        </r>
      </text>
    </comment>
    <comment ref="AO160" authorId="0" shapeId="0" xr:uid="{D6F1DA5D-F159-4833-9EBC-761EBC5EE37A}">
      <text>
        <r>
          <rPr>
            <sz val="9"/>
            <color indexed="81"/>
            <rFont val="Tahoma"/>
            <family val="2"/>
          </rPr>
          <t>Assumption</t>
        </r>
      </text>
    </comment>
    <comment ref="AP160" authorId="0" shapeId="0" xr:uid="{B4B8C8E7-12D5-4FA6-8246-5A107E4F35D2}">
      <text>
        <r>
          <rPr>
            <sz val="9"/>
            <color indexed="81"/>
            <rFont val="Tahoma"/>
            <family val="2"/>
          </rPr>
          <t>Assumption</t>
        </r>
      </text>
    </comment>
    <comment ref="AR160" authorId="0" shapeId="0" xr:uid="{8C3175EB-FBC4-4652-9CD3-990275ED1495}">
      <text>
        <r>
          <rPr>
            <sz val="9"/>
            <color indexed="81"/>
            <rFont val="Tahoma"/>
            <family val="2"/>
          </rPr>
          <t>Assumption</t>
        </r>
      </text>
    </comment>
    <comment ref="AS160" authorId="0" shapeId="0" xr:uid="{21FFA482-3D4A-434C-9E33-CDE34D114297}">
      <text>
        <r>
          <rPr>
            <sz val="9"/>
            <color indexed="81"/>
            <rFont val="Tahoma"/>
            <family val="2"/>
          </rPr>
          <t>Assumption</t>
        </r>
      </text>
    </comment>
    <comment ref="AT160" authorId="0" shapeId="0" xr:uid="{3941071F-36BE-4642-9227-7FF1C47EB931}">
      <text>
        <r>
          <rPr>
            <sz val="9"/>
            <color indexed="81"/>
            <rFont val="Tahoma"/>
            <family val="2"/>
          </rPr>
          <t>Assumption</t>
        </r>
      </text>
    </comment>
    <comment ref="AU160" authorId="0" shapeId="0" xr:uid="{41FA26D4-6303-4565-9E51-78F93ECF110C}">
      <text>
        <r>
          <rPr>
            <sz val="9"/>
            <color indexed="81"/>
            <rFont val="Tahoma"/>
            <family val="2"/>
          </rPr>
          <t>Assumption</t>
        </r>
      </text>
    </comment>
    <comment ref="X161" authorId="0" shapeId="0" xr:uid="{89B6B269-75E7-42A2-9043-F4CAAEB0382B}">
      <text>
        <r>
          <rPr>
            <sz val="9"/>
            <color indexed="81"/>
            <rFont val="Tahoma"/>
            <family val="2"/>
          </rPr>
          <t>Assumption</t>
        </r>
      </text>
    </comment>
    <comment ref="Y161" authorId="0" shapeId="0" xr:uid="{7E9A8422-B0EB-49DE-A4E8-EC6111C283E0}">
      <text>
        <r>
          <rPr>
            <sz val="9"/>
            <color indexed="81"/>
            <rFont val="Tahoma"/>
            <family val="2"/>
          </rPr>
          <t>Assumption</t>
        </r>
      </text>
    </comment>
    <comment ref="Z161" authorId="0" shapeId="0" xr:uid="{A4FC109B-FD1D-4B40-988C-EA175AD1096E}">
      <text>
        <r>
          <rPr>
            <sz val="9"/>
            <color indexed="81"/>
            <rFont val="Tahoma"/>
            <family val="2"/>
          </rPr>
          <t>Assumption</t>
        </r>
      </text>
    </comment>
    <comment ref="AA161" authorId="0" shapeId="0" xr:uid="{954609D6-DFA3-4ED8-9784-6C57A6399616}">
      <text>
        <r>
          <rPr>
            <sz val="9"/>
            <color indexed="81"/>
            <rFont val="Tahoma"/>
            <family val="2"/>
          </rPr>
          <t>Assumption</t>
        </r>
      </text>
    </comment>
    <comment ref="AB161" authorId="0" shapeId="0" xr:uid="{E7655F9C-C1B3-4455-B60A-698C1E8B1B26}">
      <text>
        <r>
          <rPr>
            <sz val="9"/>
            <color indexed="81"/>
            <rFont val="Tahoma"/>
            <family val="2"/>
          </rPr>
          <t>Assumption</t>
        </r>
      </text>
    </comment>
    <comment ref="AL161" authorId="0" shapeId="0" xr:uid="{78002DE2-68EE-475D-B887-75D07B906B68}">
      <text>
        <r>
          <rPr>
            <sz val="9"/>
            <color indexed="81"/>
            <rFont val="Tahoma"/>
            <family val="2"/>
          </rPr>
          <t>Assumption</t>
        </r>
      </text>
    </comment>
    <comment ref="AM161" authorId="0" shapeId="0" xr:uid="{C19E2FAB-7BBF-4E79-AE11-2919FFFCEA4B}">
      <text>
        <r>
          <rPr>
            <sz val="9"/>
            <color indexed="81"/>
            <rFont val="Tahoma"/>
            <family val="2"/>
          </rPr>
          <t>Assumption</t>
        </r>
      </text>
    </comment>
    <comment ref="AN161" authorId="0" shapeId="0" xr:uid="{8287E6B3-B00C-4BCD-B177-D74F04CCD733}">
      <text>
        <r>
          <rPr>
            <sz val="9"/>
            <color indexed="81"/>
            <rFont val="Tahoma"/>
            <family val="2"/>
          </rPr>
          <t>Assumption</t>
        </r>
      </text>
    </comment>
    <comment ref="AO161" authorId="0" shapeId="0" xr:uid="{4A4F76CE-3332-4E68-9E78-6569E2186BC7}">
      <text>
        <r>
          <rPr>
            <sz val="9"/>
            <color indexed="81"/>
            <rFont val="Tahoma"/>
            <family val="2"/>
          </rPr>
          <t>Assumption</t>
        </r>
      </text>
    </comment>
    <comment ref="AP161" authorId="0" shapeId="0" xr:uid="{05B468BA-DF58-4C14-A789-E9F1E780106C}">
      <text>
        <r>
          <rPr>
            <sz val="9"/>
            <color indexed="81"/>
            <rFont val="Tahoma"/>
            <family val="2"/>
          </rPr>
          <t>Assumption</t>
        </r>
      </text>
    </comment>
    <comment ref="AR161" authorId="0" shapeId="0" xr:uid="{A578BE9E-A251-4B4A-9903-B4A9CA126A92}">
      <text>
        <r>
          <rPr>
            <sz val="9"/>
            <color indexed="81"/>
            <rFont val="Tahoma"/>
            <family val="2"/>
          </rPr>
          <t>Assumption</t>
        </r>
      </text>
    </comment>
    <comment ref="AS161" authorId="0" shapeId="0" xr:uid="{F6E80EFF-CA04-4405-A236-1D9AB91BFF01}">
      <text>
        <r>
          <rPr>
            <sz val="9"/>
            <color indexed="81"/>
            <rFont val="Tahoma"/>
            <family val="2"/>
          </rPr>
          <t>Assumption</t>
        </r>
      </text>
    </comment>
    <comment ref="AT161" authorId="0" shapeId="0" xr:uid="{60ACFFFF-71F8-43E8-ABB4-F691093CFE43}">
      <text>
        <r>
          <rPr>
            <sz val="9"/>
            <color indexed="81"/>
            <rFont val="Tahoma"/>
            <family val="2"/>
          </rPr>
          <t>Assumption</t>
        </r>
      </text>
    </comment>
    <comment ref="AU161" authorId="0" shapeId="0" xr:uid="{3CA2B041-E6FA-4F94-AD7E-D1C70EB95E4B}">
      <text>
        <r>
          <rPr>
            <sz val="9"/>
            <color indexed="81"/>
            <rFont val="Tahoma"/>
            <family val="2"/>
          </rPr>
          <t>Assumption</t>
        </r>
      </text>
    </comment>
    <comment ref="X162" authorId="0" shapeId="0" xr:uid="{4FB0BFA5-D438-4EDA-AD64-C356E14C20E2}">
      <text>
        <r>
          <rPr>
            <sz val="9"/>
            <color indexed="81"/>
            <rFont val="Tahoma"/>
            <family val="2"/>
          </rPr>
          <t>Assumption</t>
        </r>
      </text>
    </comment>
    <comment ref="Y162" authorId="0" shapeId="0" xr:uid="{67238318-EB50-4BB1-8BC3-3DCAB78D4ABF}">
      <text>
        <r>
          <rPr>
            <sz val="9"/>
            <color indexed="81"/>
            <rFont val="Tahoma"/>
            <family val="2"/>
          </rPr>
          <t>Assumption</t>
        </r>
      </text>
    </comment>
    <comment ref="Z162" authorId="0" shapeId="0" xr:uid="{C71C6B4E-C273-4E52-AE63-181DA73FE364}">
      <text>
        <r>
          <rPr>
            <sz val="9"/>
            <color indexed="81"/>
            <rFont val="Tahoma"/>
            <family val="2"/>
          </rPr>
          <t>Assumption</t>
        </r>
      </text>
    </comment>
    <comment ref="AA162" authorId="0" shapeId="0" xr:uid="{1E9C003F-E4AC-46C3-B0A5-CAED2CCB1A57}">
      <text>
        <r>
          <rPr>
            <sz val="9"/>
            <color indexed="81"/>
            <rFont val="Tahoma"/>
            <family val="2"/>
          </rPr>
          <t>Assumption</t>
        </r>
      </text>
    </comment>
    <comment ref="AB162" authorId="0" shapeId="0" xr:uid="{3C9B17DF-11BB-4321-9498-6409C057FFB4}">
      <text>
        <r>
          <rPr>
            <sz val="9"/>
            <color indexed="81"/>
            <rFont val="Tahoma"/>
            <family val="2"/>
          </rPr>
          <t>Assumption</t>
        </r>
      </text>
    </comment>
    <comment ref="AL162" authorId="0" shapeId="0" xr:uid="{A8C6D1FD-592D-4BC6-9B23-B5D08700A2A3}">
      <text>
        <r>
          <rPr>
            <sz val="9"/>
            <color indexed="81"/>
            <rFont val="Tahoma"/>
            <family val="2"/>
          </rPr>
          <t>Assumption</t>
        </r>
      </text>
    </comment>
    <comment ref="AM162" authorId="0" shapeId="0" xr:uid="{5CA7070B-77F6-45F3-B246-3DD38E5E0124}">
      <text>
        <r>
          <rPr>
            <sz val="9"/>
            <color indexed="81"/>
            <rFont val="Tahoma"/>
            <family val="2"/>
          </rPr>
          <t>Assumption</t>
        </r>
      </text>
    </comment>
    <comment ref="AN162" authorId="0" shapeId="0" xr:uid="{93F640E3-E07A-4710-ACD6-884FE5637C60}">
      <text>
        <r>
          <rPr>
            <sz val="9"/>
            <color indexed="81"/>
            <rFont val="Tahoma"/>
            <family val="2"/>
          </rPr>
          <t>Assumption</t>
        </r>
      </text>
    </comment>
    <comment ref="AO162" authorId="0" shapeId="0" xr:uid="{1B130BC3-E30D-4F7D-B9E3-13D7B1B85489}">
      <text>
        <r>
          <rPr>
            <sz val="9"/>
            <color indexed="81"/>
            <rFont val="Tahoma"/>
            <family val="2"/>
          </rPr>
          <t>Assumption</t>
        </r>
      </text>
    </comment>
    <comment ref="AP162" authorId="0" shapeId="0" xr:uid="{E94DF812-0E52-4653-A58B-EB5BD53C4B90}">
      <text>
        <r>
          <rPr>
            <sz val="9"/>
            <color indexed="81"/>
            <rFont val="Tahoma"/>
            <family val="2"/>
          </rPr>
          <t>Assumption</t>
        </r>
      </text>
    </comment>
    <comment ref="AR162" authorId="0" shapeId="0" xr:uid="{B523A1CE-389C-4EE3-84D6-E75AFC03FD35}">
      <text>
        <r>
          <rPr>
            <sz val="9"/>
            <color indexed="81"/>
            <rFont val="Tahoma"/>
            <family val="2"/>
          </rPr>
          <t>Assumption</t>
        </r>
      </text>
    </comment>
    <comment ref="AS162" authorId="0" shapeId="0" xr:uid="{E2BB9B57-F387-4535-A7ED-8B856833BA12}">
      <text>
        <r>
          <rPr>
            <sz val="9"/>
            <color indexed="81"/>
            <rFont val="Tahoma"/>
            <family val="2"/>
          </rPr>
          <t>Assumption</t>
        </r>
      </text>
    </comment>
    <comment ref="AT162" authorId="0" shapeId="0" xr:uid="{1B248B15-0546-41B8-889B-8E382F50D6AF}">
      <text>
        <r>
          <rPr>
            <sz val="9"/>
            <color indexed="81"/>
            <rFont val="Tahoma"/>
            <family val="2"/>
          </rPr>
          <t>Assumption</t>
        </r>
      </text>
    </comment>
    <comment ref="AU162" authorId="0" shapeId="0" xr:uid="{0214D9DB-FA8D-4367-BA32-544D51114102}">
      <text>
        <r>
          <rPr>
            <sz val="9"/>
            <color indexed="81"/>
            <rFont val="Tahoma"/>
            <family val="2"/>
          </rPr>
          <t>Assumption</t>
        </r>
      </text>
    </comment>
    <comment ref="L163" authorId="0" shapeId="0" xr:uid="{47FA18A6-8C5F-4A2D-8A97-79E4441EAEE9}">
      <text>
        <r>
          <rPr>
            <sz val="9"/>
            <color indexed="81"/>
            <rFont val="Tahoma"/>
            <family val="2"/>
          </rPr>
          <t>Assumption</t>
        </r>
      </text>
    </comment>
    <comment ref="M163" authorId="0" shapeId="0" xr:uid="{BAC24B36-84A3-473E-8EAC-5C736E7B95FE}">
      <text>
        <r>
          <rPr>
            <sz val="9"/>
            <color indexed="81"/>
            <rFont val="Tahoma"/>
            <family val="2"/>
          </rPr>
          <t>Assumption</t>
        </r>
      </text>
    </comment>
    <comment ref="N163" authorId="0" shapeId="0" xr:uid="{E7751D0C-D01F-4578-92BF-04F26DC26EA2}">
      <text>
        <r>
          <rPr>
            <sz val="9"/>
            <color indexed="81"/>
            <rFont val="Tahoma"/>
            <family val="2"/>
          </rPr>
          <t>Assumption</t>
        </r>
      </text>
    </comment>
    <comment ref="O163" authorId="0" shapeId="0" xr:uid="{FDF92A70-0CF2-46C2-93A3-FB11C1213854}">
      <text>
        <r>
          <rPr>
            <sz val="9"/>
            <color indexed="81"/>
            <rFont val="Tahoma"/>
            <family val="2"/>
          </rPr>
          <t>Assumption</t>
        </r>
      </text>
    </comment>
    <comment ref="P163" authorId="0" shapeId="0" xr:uid="{051CE4E3-8026-418E-9670-1DD11A011E85}">
      <text>
        <r>
          <rPr>
            <sz val="9"/>
            <color indexed="81"/>
            <rFont val="Tahoma"/>
            <family val="2"/>
          </rPr>
          <t>Assumption</t>
        </r>
      </text>
    </comment>
    <comment ref="Q163" authorId="0" shapeId="0" xr:uid="{E8699468-07FF-49BD-9726-CEA6E1DA71A4}">
      <text>
        <r>
          <rPr>
            <sz val="9"/>
            <color indexed="81"/>
            <rFont val="Tahoma"/>
            <family val="2"/>
          </rPr>
          <t>Assumption</t>
        </r>
      </text>
    </comment>
    <comment ref="X163" authorId="0" shapeId="0" xr:uid="{5620D701-791A-40BE-B5E5-017E94567B5F}">
      <text>
        <r>
          <rPr>
            <sz val="9"/>
            <color indexed="81"/>
            <rFont val="Tahoma"/>
            <family val="2"/>
          </rPr>
          <t>Assumption</t>
        </r>
      </text>
    </comment>
    <comment ref="Y163" authorId="0" shapeId="0" xr:uid="{10BB24BC-CF9D-474A-A7D4-0DB48FE016C6}">
      <text>
        <r>
          <rPr>
            <sz val="9"/>
            <color indexed="81"/>
            <rFont val="Tahoma"/>
            <family val="2"/>
          </rPr>
          <t>Assumption</t>
        </r>
      </text>
    </comment>
    <comment ref="Z163" authorId="0" shapeId="0" xr:uid="{82513DF7-C8AD-4791-88B1-A2846A7E0D01}">
      <text>
        <r>
          <rPr>
            <sz val="9"/>
            <color indexed="81"/>
            <rFont val="Tahoma"/>
            <family val="2"/>
          </rPr>
          <t>Assumption</t>
        </r>
      </text>
    </comment>
    <comment ref="AA163" authorId="0" shapeId="0" xr:uid="{1D330232-95C7-466B-8C48-3ECB6AE6AC24}">
      <text>
        <r>
          <rPr>
            <sz val="9"/>
            <color indexed="81"/>
            <rFont val="Tahoma"/>
            <family val="2"/>
          </rPr>
          <t>Assumption</t>
        </r>
      </text>
    </comment>
    <comment ref="AB163" authorId="0" shapeId="0" xr:uid="{14882B07-42E0-4C3A-BE7A-323611BC7594}">
      <text>
        <r>
          <rPr>
            <sz val="9"/>
            <color indexed="81"/>
            <rFont val="Tahoma"/>
            <family val="2"/>
          </rPr>
          <t>Assumption</t>
        </r>
      </text>
    </comment>
    <comment ref="AL163" authorId="0" shapeId="0" xr:uid="{98697AF6-2D66-453F-96FB-574F0C1AF652}">
      <text>
        <r>
          <rPr>
            <sz val="9"/>
            <color indexed="81"/>
            <rFont val="Tahoma"/>
            <family val="2"/>
          </rPr>
          <t>Assumption</t>
        </r>
      </text>
    </comment>
    <comment ref="AM163" authorId="0" shapeId="0" xr:uid="{8618C2C9-3062-4BEB-B59C-086485B47377}">
      <text>
        <r>
          <rPr>
            <sz val="9"/>
            <color indexed="81"/>
            <rFont val="Tahoma"/>
            <family val="2"/>
          </rPr>
          <t>Assumption</t>
        </r>
      </text>
    </comment>
    <comment ref="AN163" authorId="0" shapeId="0" xr:uid="{21C17A5C-352A-4B31-9030-1164E3D05E61}">
      <text>
        <r>
          <rPr>
            <sz val="9"/>
            <color indexed="81"/>
            <rFont val="Tahoma"/>
            <family val="2"/>
          </rPr>
          <t>Assumption</t>
        </r>
      </text>
    </comment>
    <comment ref="AO163" authorId="0" shapeId="0" xr:uid="{D9D49441-8575-4891-AA1F-08BAE83F5C56}">
      <text>
        <r>
          <rPr>
            <sz val="9"/>
            <color indexed="81"/>
            <rFont val="Tahoma"/>
            <family val="2"/>
          </rPr>
          <t>Assumption</t>
        </r>
      </text>
    </comment>
    <comment ref="AP163" authorId="0" shapeId="0" xr:uid="{0512900C-CE24-4A78-AC44-5A4D66015B40}">
      <text>
        <r>
          <rPr>
            <sz val="9"/>
            <color indexed="81"/>
            <rFont val="Tahoma"/>
            <family val="2"/>
          </rPr>
          <t>Assumption</t>
        </r>
      </text>
    </comment>
    <comment ref="AR163" authorId="0" shapeId="0" xr:uid="{153DB10D-9CF6-4611-8B70-9EFF88C4EFD3}">
      <text>
        <r>
          <rPr>
            <sz val="9"/>
            <color indexed="81"/>
            <rFont val="Tahoma"/>
            <family val="2"/>
          </rPr>
          <t>Assumption</t>
        </r>
      </text>
    </comment>
    <comment ref="AS163" authorId="0" shapeId="0" xr:uid="{1674C592-F87E-4ED3-82CD-0B31717BB51B}">
      <text>
        <r>
          <rPr>
            <sz val="9"/>
            <color indexed="81"/>
            <rFont val="Tahoma"/>
            <family val="2"/>
          </rPr>
          <t>Assumption</t>
        </r>
      </text>
    </comment>
    <comment ref="AT163" authorId="0" shapeId="0" xr:uid="{D2839D92-7448-4DA0-8B31-37449DDD72FC}">
      <text>
        <r>
          <rPr>
            <sz val="9"/>
            <color indexed="81"/>
            <rFont val="Tahoma"/>
            <family val="2"/>
          </rPr>
          <t>Assumption</t>
        </r>
      </text>
    </comment>
    <comment ref="AU163" authorId="0" shapeId="0" xr:uid="{F281BC5F-D4D5-4303-ACB7-11AC6E9E7D9C}">
      <text>
        <r>
          <rPr>
            <sz val="9"/>
            <color indexed="81"/>
            <rFont val="Tahoma"/>
            <family val="2"/>
          </rPr>
          <t>Assumption</t>
        </r>
      </text>
    </comment>
    <comment ref="X164" authorId="0" shapeId="0" xr:uid="{F88AF1C3-0CF1-4CE1-99D9-5CDB40EBD63D}">
      <text>
        <r>
          <rPr>
            <sz val="9"/>
            <color indexed="81"/>
            <rFont val="Tahoma"/>
            <family val="2"/>
          </rPr>
          <t>Assumption</t>
        </r>
      </text>
    </comment>
    <comment ref="Y164" authorId="0" shapeId="0" xr:uid="{21004ADE-C924-4702-8E0C-5D67F129F160}">
      <text>
        <r>
          <rPr>
            <sz val="9"/>
            <color indexed="81"/>
            <rFont val="Tahoma"/>
            <family val="2"/>
          </rPr>
          <t>Assumption</t>
        </r>
      </text>
    </comment>
    <comment ref="Z164" authorId="0" shapeId="0" xr:uid="{0871F68A-A88F-474C-B664-935D0E7F691A}">
      <text>
        <r>
          <rPr>
            <sz val="9"/>
            <color indexed="81"/>
            <rFont val="Tahoma"/>
            <family val="2"/>
          </rPr>
          <t>Assumption</t>
        </r>
      </text>
    </comment>
    <comment ref="AA164" authorId="0" shapeId="0" xr:uid="{B1CDD64D-F9C7-416F-9DCA-5612397132D5}">
      <text>
        <r>
          <rPr>
            <sz val="9"/>
            <color indexed="81"/>
            <rFont val="Tahoma"/>
            <family val="2"/>
          </rPr>
          <t>Assumption</t>
        </r>
      </text>
    </comment>
    <comment ref="AB164" authorId="0" shapeId="0" xr:uid="{47310B44-37A7-4620-8E75-A395EE53CB32}">
      <text>
        <r>
          <rPr>
            <sz val="9"/>
            <color indexed="81"/>
            <rFont val="Tahoma"/>
            <family val="2"/>
          </rPr>
          <t>Assumption</t>
        </r>
      </text>
    </comment>
    <comment ref="AL164" authorId="0" shapeId="0" xr:uid="{2066F723-35A0-45DE-B120-9E4DF039249B}">
      <text>
        <r>
          <rPr>
            <sz val="9"/>
            <color indexed="81"/>
            <rFont val="Tahoma"/>
            <family val="2"/>
          </rPr>
          <t>Assumption</t>
        </r>
      </text>
    </comment>
    <comment ref="AM164" authorId="0" shapeId="0" xr:uid="{80FD8E8B-0371-4AC8-AB00-8295629385D5}">
      <text>
        <r>
          <rPr>
            <sz val="9"/>
            <color indexed="81"/>
            <rFont val="Tahoma"/>
            <family val="2"/>
          </rPr>
          <t>Assumption</t>
        </r>
      </text>
    </comment>
    <comment ref="AN164" authorId="0" shapeId="0" xr:uid="{3E03A568-0236-4B0D-A134-A6FBB4220264}">
      <text>
        <r>
          <rPr>
            <sz val="9"/>
            <color indexed="81"/>
            <rFont val="Tahoma"/>
            <family val="2"/>
          </rPr>
          <t>Assumption</t>
        </r>
      </text>
    </comment>
    <comment ref="AO164" authorId="0" shapeId="0" xr:uid="{5BC4E1C9-81E5-48BD-B3EB-C99769282C85}">
      <text>
        <r>
          <rPr>
            <sz val="9"/>
            <color indexed="81"/>
            <rFont val="Tahoma"/>
            <family val="2"/>
          </rPr>
          <t>Assumption</t>
        </r>
      </text>
    </comment>
    <comment ref="AP164" authorId="0" shapeId="0" xr:uid="{7BCD394E-2AD2-459A-A572-941FC53DF61C}">
      <text>
        <r>
          <rPr>
            <sz val="9"/>
            <color indexed="81"/>
            <rFont val="Tahoma"/>
            <family val="2"/>
          </rPr>
          <t>Assumption</t>
        </r>
      </text>
    </comment>
    <comment ref="AR164" authorId="0" shapeId="0" xr:uid="{78822BBC-666A-43C1-A8A7-7F45D53CD865}">
      <text>
        <r>
          <rPr>
            <sz val="9"/>
            <color indexed="81"/>
            <rFont val="Tahoma"/>
            <family val="2"/>
          </rPr>
          <t>Assumption</t>
        </r>
      </text>
    </comment>
    <comment ref="AS164" authorId="0" shapeId="0" xr:uid="{446863DA-B36A-40E9-9390-8D8DF388C7EF}">
      <text>
        <r>
          <rPr>
            <sz val="9"/>
            <color indexed="81"/>
            <rFont val="Tahoma"/>
            <family val="2"/>
          </rPr>
          <t>Assumption</t>
        </r>
      </text>
    </comment>
    <comment ref="AT164" authorId="0" shapeId="0" xr:uid="{AC3658AF-09C9-46CD-BF76-3F17DD4EEFBC}">
      <text>
        <r>
          <rPr>
            <sz val="9"/>
            <color indexed="81"/>
            <rFont val="Tahoma"/>
            <family val="2"/>
          </rPr>
          <t>Assumption</t>
        </r>
      </text>
    </comment>
    <comment ref="AU164" authorId="0" shapeId="0" xr:uid="{9D8C80B8-7F41-4D6C-B332-5900D8608C3C}">
      <text>
        <r>
          <rPr>
            <sz val="9"/>
            <color indexed="81"/>
            <rFont val="Tahoma"/>
            <family val="2"/>
          </rPr>
          <t>Assumption</t>
        </r>
      </text>
    </comment>
    <comment ref="X165" authorId="0" shapeId="0" xr:uid="{B7BA8866-49B4-4607-93CB-22ACE6CBD0A1}">
      <text>
        <r>
          <rPr>
            <sz val="9"/>
            <color indexed="81"/>
            <rFont val="Tahoma"/>
            <family val="2"/>
          </rPr>
          <t>Assumption</t>
        </r>
      </text>
    </comment>
    <comment ref="Y165" authorId="0" shapeId="0" xr:uid="{D41AC75F-1F6A-44A9-9ACF-CADF27B099DB}">
      <text>
        <r>
          <rPr>
            <sz val="9"/>
            <color indexed="81"/>
            <rFont val="Tahoma"/>
            <family val="2"/>
          </rPr>
          <t>Assumption</t>
        </r>
      </text>
    </comment>
    <comment ref="Z165" authorId="0" shapeId="0" xr:uid="{203B79BB-3748-4660-991F-749C808AE605}">
      <text>
        <r>
          <rPr>
            <sz val="9"/>
            <color indexed="81"/>
            <rFont val="Tahoma"/>
            <family val="2"/>
          </rPr>
          <t>Assumption</t>
        </r>
      </text>
    </comment>
    <comment ref="AA165" authorId="0" shapeId="0" xr:uid="{F184EA08-C0D8-412F-BFC5-7E70E302A852}">
      <text>
        <r>
          <rPr>
            <sz val="9"/>
            <color indexed="81"/>
            <rFont val="Tahoma"/>
            <family val="2"/>
          </rPr>
          <t>Assumption</t>
        </r>
      </text>
    </comment>
    <comment ref="AB165" authorId="0" shapeId="0" xr:uid="{CEE73ED5-9080-44F7-9426-5637E32757EA}">
      <text>
        <r>
          <rPr>
            <sz val="9"/>
            <color indexed="81"/>
            <rFont val="Tahoma"/>
            <family val="2"/>
          </rPr>
          <t>Assumption</t>
        </r>
      </text>
    </comment>
    <comment ref="AL165" authorId="0" shapeId="0" xr:uid="{2E83BB01-BCC6-4C34-9384-3AD8921F60AA}">
      <text>
        <r>
          <rPr>
            <sz val="9"/>
            <color indexed="81"/>
            <rFont val="Tahoma"/>
            <family val="2"/>
          </rPr>
          <t>Assumption</t>
        </r>
      </text>
    </comment>
    <comment ref="AM165" authorId="0" shapeId="0" xr:uid="{ADA6638C-5982-47DB-A48B-C0428A140AF2}">
      <text>
        <r>
          <rPr>
            <sz val="9"/>
            <color indexed="81"/>
            <rFont val="Tahoma"/>
            <family val="2"/>
          </rPr>
          <t>Assumption</t>
        </r>
      </text>
    </comment>
    <comment ref="AN165" authorId="0" shapeId="0" xr:uid="{9F8C3AE7-956C-4293-A946-38124BC623C1}">
      <text>
        <r>
          <rPr>
            <sz val="9"/>
            <color indexed="81"/>
            <rFont val="Tahoma"/>
            <family val="2"/>
          </rPr>
          <t>Assumption</t>
        </r>
      </text>
    </comment>
    <comment ref="AO165" authorId="0" shapeId="0" xr:uid="{BA1AA82F-CD18-4D2E-8862-63D513B21730}">
      <text>
        <r>
          <rPr>
            <sz val="9"/>
            <color indexed="81"/>
            <rFont val="Tahoma"/>
            <family val="2"/>
          </rPr>
          <t>Assumption</t>
        </r>
      </text>
    </comment>
    <comment ref="AP165" authorId="0" shapeId="0" xr:uid="{F154592C-F17B-45E5-98D8-B61DE2BE8B3F}">
      <text>
        <r>
          <rPr>
            <sz val="9"/>
            <color indexed="81"/>
            <rFont val="Tahoma"/>
            <family val="2"/>
          </rPr>
          <t>Assumption</t>
        </r>
      </text>
    </comment>
    <comment ref="AR165" authorId="0" shapeId="0" xr:uid="{C1E33D0B-800A-4EF5-A2AB-09FC934293D0}">
      <text>
        <r>
          <rPr>
            <sz val="9"/>
            <color indexed="81"/>
            <rFont val="Tahoma"/>
            <family val="2"/>
          </rPr>
          <t>Assumption</t>
        </r>
      </text>
    </comment>
    <comment ref="AS165" authorId="0" shapeId="0" xr:uid="{E1CB143A-1FC1-4138-824F-F368269DFF40}">
      <text>
        <r>
          <rPr>
            <sz val="9"/>
            <color indexed="81"/>
            <rFont val="Tahoma"/>
            <family val="2"/>
          </rPr>
          <t>Assumption</t>
        </r>
      </text>
    </comment>
    <comment ref="AT165" authorId="0" shapeId="0" xr:uid="{9A486E60-3639-407F-82AA-55FDAC8B6415}">
      <text>
        <r>
          <rPr>
            <sz val="9"/>
            <color indexed="81"/>
            <rFont val="Tahoma"/>
            <family val="2"/>
          </rPr>
          <t>Assumption</t>
        </r>
      </text>
    </comment>
    <comment ref="AU165" authorId="0" shapeId="0" xr:uid="{2717D876-199B-41BD-9A75-ED54AA058C63}">
      <text>
        <r>
          <rPr>
            <sz val="9"/>
            <color indexed="81"/>
            <rFont val="Tahoma"/>
            <family val="2"/>
          </rPr>
          <t>Assumption</t>
        </r>
      </text>
    </comment>
    <comment ref="X166" authorId="0" shapeId="0" xr:uid="{A732F6E2-CE32-42DE-843E-553B38460259}">
      <text>
        <r>
          <rPr>
            <sz val="9"/>
            <color indexed="81"/>
            <rFont val="Tahoma"/>
            <family val="2"/>
          </rPr>
          <t>Assumption</t>
        </r>
      </text>
    </comment>
    <comment ref="Y166" authorId="0" shapeId="0" xr:uid="{42C1F5C0-FED3-4C9A-9632-0D4079B922D2}">
      <text>
        <r>
          <rPr>
            <sz val="9"/>
            <color indexed="81"/>
            <rFont val="Tahoma"/>
            <family val="2"/>
          </rPr>
          <t>Assumption</t>
        </r>
      </text>
    </comment>
    <comment ref="Z166" authorId="0" shapeId="0" xr:uid="{5368848A-8328-4628-8CC4-F0681641FF94}">
      <text>
        <r>
          <rPr>
            <sz val="9"/>
            <color indexed="81"/>
            <rFont val="Tahoma"/>
            <family val="2"/>
          </rPr>
          <t>Assumption</t>
        </r>
      </text>
    </comment>
    <comment ref="AA166" authorId="0" shapeId="0" xr:uid="{1A160030-88FE-4224-9E77-DC3969E671F9}">
      <text>
        <r>
          <rPr>
            <sz val="9"/>
            <color indexed="81"/>
            <rFont val="Tahoma"/>
            <family val="2"/>
          </rPr>
          <t>Assumption</t>
        </r>
      </text>
    </comment>
    <comment ref="AB166" authorId="0" shapeId="0" xr:uid="{EE9E1766-078C-4620-946A-57FFB5E85463}">
      <text>
        <r>
          <rPr>
            <sz val="9"/>
            <color indexed="81"/>
            <rFont val="Tahoma"/>
            <family val="2"/>
          </rPr>
          <t>Assumption</t>
        </r>
      </text>
    </comment>
    <comment ref="AL166" authorId="0" shapeId="0" xr:uid="{AB619A4B-E2E2-4D55-BAF9-02282F08D511}">
      <text>
        <r>
          <rPr>
            <sz val="9"/>
            <color indexed="81"/>
            <rFont val="Tahoma"/>
            <family val="2"/>
          </rPr>
          <t>Assumption</t>
        </r>
      </text>
    </comment>
    <comment ref="AM166" authorId="0" shapeId="0" xr:uid="{74EF647B-7C94-46BA-A2D0-E57B7098F80C}">
      <text>
        <r>
          <rPr>
            <sz val="9"/>
            <color indexed="81"/>
            <rFont val="Tahoma"/>
            <family val="2"/>
          </rPr>
          <t>Assumption</t>
        </r>
      </text>
    </comment>
    <comment ref="AN166" authorId="0" shapeId="0" xr:uid="{CF037285-2748-4363-8C01-8BE73873E80B}">
      <text>
        <r>
          <rPr>
            <sz val="9"/>
            <color indexed="81"/>
            <rFont val="Tahoma"/>
            <family val="2"/>
          </rPr>
          <t>Assumption</t>
        </r>
      </text>
    </comment>
    <comment ref="AO166" authorId="0" shapeId="0" xr:uid="{3174C829-7162-4DDB-A1CC-837C1E33EA51}">
      <text>
        <r>
          <rPr>
            <sz val="9"/>
            <color indexed="81"/>
            <rFont val="Tahoma"/>
            <family val="2"/>
          </rPr>
          <t>Assumption</t>
        </r>
      </text>
    </comment>
    <comment ref="AP166" authorId="0" shapeId="0" xr:uid="{7FD30977-0EB7-47E2-88CA-CFB40B739D62}">
      <text>
        <r>
          <rPr>
            <sz val="9"/>
            <color indexed="81"/>
            <rFont val="Tahoma"/>
            <family val="2"/>
          </rPr>
          <t>Assumption</t>
        </r>
      </text>
    </comment>
    <comment ref="AR166" authorId="0" shapeId="0" xr:uid="{06A7B06E-2502-4712-B80F-0AD9A4EB00DB}">
      <text>
        <r>
          <rPr>
            <sz val="9"/>
            <color indexed="81"/>
            <rFont val="Tahoma"/>
            <family val="2"/>
          </rPr>
          <t>Assumption</t>
        </r>
      </text>
    </comment>
    <comment ref="AS166" authorId="0" shapeId="0" xr:uid="{F151BBC0-45F2-4E0B-8A0A-3A5E5E106CE2}">
      <text>
        <r>
          <rPr>
            <sz val="9"/>
            <color indexed="81"/>
            <rFont val="Tahoma"/>
            <family val="2"/>
          </rPr>
          <t>Assumption</t>
        </r>
      </text>
    </comment>
    <comment ref="AT166" authorId="0" shapeId="0" xr:uid="{C232B0BF-5549-430E-9AEF-D1D86DB50C32}">
      <text>
        <r>
          <rPr>
            <sz val="9"/>
            <color indexed="81"/>
            <rFont val="Tahoma"/>
            <family val="2"/>
          </rPr>
          <t>Assumption</t>
        </r>
      </text>
    </comment>
    <comment ref="AU166" authorId="0" shapeId="0" xr:uid="{9DE32972-A7E2-4ED1-813C-BBFEC1FEDF97}">
      <text>
        <r>
          <rPr>
            <sz val="9"/>
            <color indexed="81"/>
            <rFont val="Tahoma"/>
            <family val="2"/>
          </rPr>
          <t>Assumption</t>
        </r>
      </text>
    </comment>
    <comment ref="V167" authorId="0" shapeId="0" xr:uid="{45B08CDD-23ED-4164-B38F-45D506B53479}">
      <text>
        <r>
          <rPr>
            <sz val="9"/>
            <color indexed="81"/>
            <rFont val="Tahoma"/>
            <family val="2"/>
          </rPr>
          <t>Assumption</t>
        </r>
      </text>
    </comment>
    <comment ref="AL167" authorId="0" shapeId="0" xr:uid="{873B66C1-F87B-4A25-84C7-ACE88B8B3B73}">
      <text>
        <r>
          <rPr>
            <sz val="9"/>
            <color indexed="81"/>
            <rFont val="Tahoma"/>
            <family val="2"/>
          </rPr>
          <t>Assumption</t>
        </r>
      </text>
    </comment>
    <comment ref="AM167" authorId="0" shapeId="0" xr:uid="{42000188-6AE2-4F46-BD07-8B60ECCF00C4}">
      <text>
        <r>
          <rPr>
            <sz val="9"/>
            <color indexed="81"/>
            <rFont val="Tahoma"/>
            <family val="2"/>
          </rPr>
          <t>Assumption</t>
        </r>
      </text>
    </comment>
    <comment ref="AN167" authorId="0" shapeId="0" xr:uid="{FC576A9C-456D-49F2-B439-4FB7BD57CE4E}">
      <text>
        <r>
          <rPr>
            <sz val="9"/>
            <color indexed="81"/>
            <rFont val="Tahoma"/>
            <family val="2"/>
          </rPr>
          <t>Assumption</t>
        </r>
      </text>
    </comment>
    <comment ref="AO167" authorId="0" shapeId="0" xr:uid="{6FF01AA8-2649-4508-B678-2C0366B611BD}">
      <text>
        <r>
          <rPr>
            <sz val="9"/>
            <color indexed="81"/>
            <rFont val="Tahoma"/>
            <family val="2"/>
          </rPr>
          <t>Assumption</t>
        </r>
      </text>
    </comment>
    <comment ref="AP167" authorId="0" shapeId="0" xr:uid="{7E40A1C2-E88D-4153-B306-2F7A8A0A1925}">
      <text>
        <r>
          <rPr>
            <sz val="9"/>
            <color indexed="81"/>
            <rFont val="Tahoma"/>
            <family val="2"/>
          </rPr>
          <t>Assumption</t>
        </r>
      </text>
    </comment>
    <comment ref="AR167" authorId="0" shapeId="0" xr:uid="{D40EA076-3F49-4D57-ABD1-58E73A85F845}">
      <text>
        <r>
          <rPr>
            <sz val="9"/>
            <color indexed="81"/>
            <rFont val="Tahoma"/>
            <family val="2"/>
          </rPr>
          <t>Assumption</t>
        </r>
      </text>
    </comment>
    <comment ref="AS167" authorId="0" shapeId="0" xr:uid="{A3465416-2770-47A6-952E-A60090A963F4}">
      <text>
        <r>
          <rPr>
            <sz val="9"/>
            <color indexed="81"/>
            <rFont val="Tahoma"/>
            <family val="2"/>
          </rPr>
          <t>Assumption</t>
        </r>
      </text>
    </comment>
    <comment ref="AT167" authorId="0" shapeId="0" xr:uid="{7194C950-07EC-42CD-B81B-2C95D00F3566}">
      <text>
        <r>
          <rPr>
            <sz val="9"/>
            <color indexed="81"/>
            <rFont val="Tahoma"/>
            <family val="2"/>
          </rPr>
          <t>Assumption</t>
        </r>
      </text>
    </comment>
    <comment ref="AU167" authorId="0" shapeId="0" xr:uid="{CED7D7F7-B025-499B-95D1-E2575EA2F488}">
      <text>
        <r>
          <rPr>
            <sz val="9"/>
            <color indexed="81"/>
            <rFont val="Tahoma"/>
            <family val="2"/>
          </rPr>
          <t>Assumption</t>
        </r>
      </text>
    </comment>
    <comment ref="V168" authorId="0" shapeId="0" xr:uid="{68DD9C91-E0D1-42A7-9D11-7221383B649E}">
      <text>
        <r>
          <rPr>
            <sz val="9"/>
            <color indexed="81"/>
            <rFont val="Tahoma"/>
            <family val="2"/>
          </rPr>
          <t>Assumption</t>
        </r>
      </text>
    </comment>
    <comment ref="W168" authorId="0" shapeId="0" xr:uid="{A19E9037-7C1B-4C5A-91C5-60DF7F456286}">
      <text>
        <r>
          <rPr>
            <sz val="9"/>
            <color indexed="81"/>
            <rFont val="Tahoma"/>
            <family val="2"/>
          </rPr>
          <t>Assumption</t>
        </r>
      </text>
    </comment>
    <comment ref="X168" authorId="0" shapeId="0" xr:uid="{C39A9C14-BF64-4A81-99A7-2B92F5E2FCD5}">
      <text>
        <r>
          <rPr>
            <sz val="9"/>
            <color indexed="81"/>
            <rFont val="Tahoma"/>
            <family val="2"/>
          </rPr>
          <t>Assumption</t>
        </r>
      </text>
    </comment>
    <comment ref="Y168" authorId="0" shapeId="0" xr:uid="{66D88182-126C-4DC4-A337-9E4417606D03}">
      <text>
        <r>
          <rPr>
            <sz val="9"/>
            <color indexed="81"/>
            <rFont val="Tahoma"/>
            <family val="2"/>
          </rPr>
          <t>Assumption</t>
        </r>
      </text>
    </comment>
    <comment ref="Z168" authorId="0" shapeId="0" xr:uid="{8E06AF67-DB47-4E31-9D0C-8D3DEB3A0602}">
      <text>
        <r>
          <rPr>
            <sz val="9"/>
            <color indexed="81"/>
            <rFont val="Tahoma"/>
            <family val="2"/>
          </rPr>
          <t>Assumption</t>
        </r>
      </text>
    </comment>
    <comment ref="AL168" authorId="0" shapeId="0" xr:uid="{7B4D7930-4336-47B8-91F7-D20AFE529708}">
      <text>
        <r>
          <rPr>
            <sz val="9"/>
            <color indexed="81"/>
            <rFont val="Tahoma"/>
            <family val="2"/>
          </rPr>
          <t>Assumption</t>
        </r>
      </text>
    </comment>
    <comment ref="AM168" authorId="0" shapeId="0" xr:uid="{F801AF75-60E8-4EF8-AF12-D612BC09BD5C}">
      <text>
        <r>
          <rPr>
            <sz val="9"/>
            <color indexed="81"/>
            <rFont val="Tahoma"/>
            <family val="2"/>
          </rPr>
          <t>Assumption</t>
        </r>
      </text>
    </comment>
    <comment ref="AN168" authorId="0" shapeId="0" xr:uid="{E4DF66DC-CEF4-4229-9BED-D8DC8131F0B0}">
      <text>
        <r>
          <rPr>
            <sz val="9"/>
            <color indexed="81"/>
            <rFont val="Tahoma"/>
            <family val="2"/>
          </rPr>
          <t>Assumption</t>
        </r>
      </text>
    </comment>
    <comment ref="AO168" authorId="0" shapeId="0" xr:uid="{DFFC573D-EEB1-485E-9115-F45AA4D3BBC8}">
      <text>
        <r>
          <rPr>
            <sz val="9"/>
            <color indexed="81"/>
            <rFont val="Tahoma"/>
            <family val="2"/>
          </rPr>
          <t>Assumption</t>
        </r>
      </text>
    </comment>
    <comment ref="AP168" authorId="0" shapeId="0" xr:uid="{8384C3A7-6248-4DEF-B3D6-8DFA8D235B0A}">
      <text>
        <r>
          <rPr>
            <sz val="9"/>
            <color indexed="81"/>
            <rFont val="Tahoma"/>
            <family val="2"/>
          </rPr>
          <t>Assumption</t>
        </r>
      </text>
    </comment>
    <comment ref="AR168" authorId="0" shapeId="0" xr:uid="{A4909CB8-130B-4DEF-A972-A0F8F1CE32C9}">
      <text>
        <r>
          <rPr>
            <sz val="9"/>
            <color indexed="81"/>
            <rFont val="Tahoma"/>
            <family val="2"/>
          </rPr>
          <t>Assumption</t>
        </r>
      </text>
    </comment>
    <comment ref="AS168" authorId="0" shapeId="0" xr:uid="{C9172B8D-3DB9-47D4-A52B-4E234C7A12A3}">
      <text>
        <r>
          <rPr>
            <sz val="9"/>
            <color indexed="81"/>
            <rFont val="Tahoma"/>
            <family val="2"/>
          </rPr>
          <t>Assumption</t>
        </r>
      </text>
    </comment>
    <comment ref="AT168" authorId="0" shapeId="0" xr:uid="{EA6304BA-29A0-4378-A611-CDA9603411FC}">
      <text>
        <r>
          <rPr>
            <sz val="9"/>
            <color indexed="81"/>
            <rFont val="Tahoma"/>
            <family val="2"/>
          </rPr>
          <t>Assumption</t>
        </r>
      </text>
    </comment>
    <comment ref="AU168" authorId="0" shapeId="0" xr:uid="{BDC8D90A-66B8-4003-A957-28A3ACEFD333}">
      <text>
        <r>
          <rPr>
            <sz val="9"/>
            <color indexed="81"/>
            <rFont val="Tahoma"/>
            <family val="2"/>
          </rPr>
          <t>Assumption</t>
        </r>
      </text>
    </comment>
    <comment ref="V169" authorId="0" shapeId="0" xr:uid="{191B7375-E938-4606-9E06-0B5B8F68995C}">
      <text>
        <r>
          <rPr>
            <sz val="9"/>
            <color indexed="81"/>
            <rFont val="Tahoma"/>
            <family val="2"/>
          </rPr>
          <t>Assumption</t>
        </r>
      </text>
    </comment>
    <comment ref="W169" authorId="0" shapeId="0" xr:uid="{519E146F-AB48-48B4-8C4E-2506EFE950C7}">
      <text>
        <r>
          <rPr>
            <sz val="9"/>
            <color indexed="81"/>
            <rFont val="Tahoma"/>
            <family val="2"/>
          </rPr>
          <t>Assumption</t>
        </r>
      </text>
    </comment>
    <comment ref="X169" authorId="0" shapeId="0" xr:uid="{318F21BE-A683-4914-AC5E-2D92F3839579}">
      <text>
        <r>
          <rPr>
            <sz val="9"/>
            <color indexed="81"/>
            <rFont val="Tahoma"/>
            <family val="2"/>
          </rPr>
          <t>Assumption</t>
        </r>
      </text>
    </comment>
    <comment ref="Y169" authorId="0" shapeId="0" xr:uid="{CAE8BCCA-3580-4519-9FD0-D633AD5F7707}">
      <text>
        <r>
          <rPr>
            <sz val="9"/>
            <color indexed="81"/>
            <rFont val="Tahoma"/>
            <family val="2"/>
          </rPr>
          <t>Assumption</t>
        </r>
      </text>
    </comment>
    <comment ref="Z169" authorId="0" shapeId="0" xr:uid="{15E4CF52-174F-426C-A36E-C6E6327F6DBA}">
      <text>
        <r>
          <rPr>
            <sz val="9"/>
            <color indexed="81"/>
            <rFont val="Tahoma"/>
            <family val="2"/>
          </rPr>
          <t>Assumption</t>
        </r>
      </text>
    </comment>
    <comment ref="AL169" authorId="0" shapeId="0" xr:uid="{27A902C1-FC03-4455-A02B-DFF8E28E2B61}">
      <text>
        <r>
          <rPr>
            <sz val="9"/>
            <color indexed="81"/>
            <rFont val="Tahoma"/>
            <family val="2"/>
          </rPr>
          <t>Assumption</t>
        </r>
      </text>
    </comment>
    <comment ref="AM169" authorId="0" shapeId="0" xr:uid="{F130719D-9265-4B36-A352-CB7891134E04}">
      <text>
        <r>
          <rPr>
            <sz val="9"/>
            <color indexed="81"/>
            <rFont val="Tahoma"/>
            <family val="2"/>
          </rPr>
          <t>Assumption</t>
        </r>
      </text>
    </comment>
    <comment ref="AN169" authorId="0" shapeId="0" xr:uid="{B2F65F91-0BA9-40F4-8AA6-26CD10F7B4B0}">
      <text>
        <r>
          <rPr>
            <sz val="9"/>
            <color indexed="81"/>
            <rFont val="Tahoma"/>
            <family val="2"/>
          </rPr>
          <t>Assumption</t>
        </r>
      </text>
    </comment>
    <comment ref="AO169" authorId="0" shapeId="0" xr:uid="{B1A59D14-F482-4790-A8CE-BCBE03BB557D}">
      <text>
        <r>
          <rPr>
            <sz val="9"/>
            <color indexed="81"/>
            <rFont val="Tahoma"/>
            <family val="2"/>
          </rPr>
          <t>Assumption</t>
        </r>
      </text>
    </comment>
    <comment ref="AP169" authorId="0" shapeId="0" xr:uid="{D5A9DB4C-771E-4616-A5AC-342525907E89}">
      <text>
        <r>
          <rPr>
            <sz val="9"/>
            <color indexed="81"/>
            <rFont val="Tahoma"/>
            <family val="2"/>
          </rPr>
          <t>Assumption</t>
        </r>
      </text>
    </comment>
    <comment ref="AR169" authorId="0" shapeId="0" xr:uid="{B1B7E4BA-B9F0-4EE9-8638-CB01516A49F5}">
      <text>
        <r>
          <rPr>
            <sz val="9"/>
            <color indexed="81"/>
            <rFont val="Tahoma"/>
            <family val="2"/>
          </rPr>
          <t>Assumption</t>
        </r>
      </text>
    </comment>
    <comment ref="AS169" authorId="0" shapeId="0" xr:uid="{D17A1475-E7BF-45DB-A27B-AF1D2FA25C10}">
      <text>
        <r>
          <rPr>
            <sz val="9"/>
            <color indexed="81"/>
            <rFont val="Tahoma"/>
            <family val="2"/>
          </rPr>
          <t>Assumption</t>
        </r>
      </text>
    </comment>
    <comment ref="AT169" authorId="0" shapeId="0" xr:uid="{D84DBF10-27A0-4E42-86B4-7C825AE81259}">
      <text>
        <r>
          <rPr>
            <sz val="9"/>
            <color indexed="81"/>
            <rFont val="Tahoma"/>
            <family val="2"/>
          </rPr>
          <t>Assumption</t>
        </r>
      </text>
    </comment>
    <comment ref="AU169" authorId="0" shapeId="0" xr:uid="{A87E34D6-D7B3-4C13-A7D6-89F0CF64AE76}">
      <text>
        <r>
          <rPr>
            <sz val="9"/>
            <color indexed="81"/>
            <rFont val="Tahoma"/>
            <family val="2"/>
          </rPr>
          <t>Assumption</t>
        </r>
      </text>
    </comment>
    <comment ref="X170" authorId="0" shapeId="0" xr:uid="{5C165737-F52C-4A74-8C96-A4B31783EBB0}">
      <text>
        <r>
          <rPr>
            <sz val="9"/>
            <color indexed="81"/>
            <rFont val="Tahoma"/>
            <family val="2"/>
          </rPr>
          <t>Assumption</t>
        </r>
      </text>
    </comment>
    <comment ref="Y170" authorId="0" shapeId="0" xr:uid="{9480BF1D-ABEB-4DDB-A153-F32B2920FBD6}">
      <text>
        <r>
          <rPr>
            <sz val="9"/>
            <color indexed="81"/>
            <rFont val="Tahoma"/>
            <family val="2"/>
          </rPr>
          <t>Assumption</t>
        </r>
      </text>
    </comment>
    <comment ref="Z170" authorId="0" shapeId="0" xr:uid="{446EA124-CCFF-4A80-9829-2193ECC99B06}">
      <text>
        <r>
          <rPr>
            <sz val="9"/>
            <color indexed="81"/>
            <rFont val="Tahoma"/>
            <family val="2"/>
          </rPr>
          <t>Assumption</t>
        </r>
      </text>
    </comment>
    <comment ref="AL170" authorId="0" shapeId="0" xr:uid="{E3CAE3A7-A61E-4AEB-9344-124BA0A9FCBE}">
      <text>
        <r>
          <rPr>
            <sz val="9"/>
            <color indexed="81"/>
            <rFont val="Tahoma"/>
            <family val="2"/>
          </rPr>
          <t>Assumption</t>
        </r>
      </text>
    </comment>
    <comment ref="AM170" authorId="0" shapeId="0" xr:uid="{34F52EF5-81A6-45BE-853D-04FEFC5CD421}">
      <text>
        <r>
          <rPr>
            <sz val="9"/>
            <color indexed="81"/>
            <rFont val="Tahoma"/>
            <family val="2"/>
          </rPr>
          <t>Assumption</t>
        </r>
      </text>
    </comment>
    <comment ref="AN170" authorId="0" shapeId="0" xr:uid="{EAC23B55-27F2-46D9-863B-8FB0AA02B2D1}">
      <text>
        <r>
          <rPr>
            <sz val="9"/>
            <color indexed="81"/>
            <rFont val="Tahoma"/>
            <family val="2"/>
          </rPr>
          <t>Assumption</t>
        </r>
      </text>
    </comment>
    <comment ref="AO170" authorId="0" shapeId="0" xr:uid="{A2EDA6CC-2807-4D05-9CAE-5FA768C0E608}">
      <text>
        <r>
          <rPr>
            <sz val="9"/>
            <color indexed="81"/>
            <rFont val="Tahoma"/>
            <family val="2"/>
          </rPr>
          <t>Assumption</t>
        </r>
      </text>
    </comment>
    <comment ref="AP170" authorId="0" shapeId="0" xr:uid="{6DBFDC78-BF1B-4A7B-BF36-50F0ACA5A78D}">
      <text>
        <r>
          <rPr>
            <sz val="9"/>
            <color indexed="81"/>
            <rFont val="Tahoma"/>
            <family val="2"/>
          </rPr>
          <t>Assumption</t>
        </r>
      </text>
    </comment>
    <comment ref="AR170" authorId="0" shapeId="0" xr:uid="{3C4D47A0-3D93-48FD-9D46-C9ACC9B7A05C}">
      <text>
        <r>
          <rPr>
            <sz val="9"/>
            <color indexed="81"/>
            <rFont val="Tahoma"/>
            <family val="2"/>
          </rPr>
          <t>Assumption</t>
        </r>
      </text>
    </comment>
    <comment ref="AS170" authorId="0" shapeId="0" xr:uid="{177DBB22-8D17-40EC-AC6D-74B77A2838E9}">
      <text>
        <r>
          <rPr>
            <sz val="9"/>
            <color indexed="81"/>
            <rFont val="Tahoma"/>
            <family val="2"/>
          </rPr>
          <t>Assumption</t>
        </r>
      </text>
    </comment>
    <comment ref="AT170" authorId="0" shapeId="0" xr:uid="{5CD1DB12-D5DD-4A30-ACC8-FC2B60B88E8E}">
      <text>
        <r>
          <rPr>
            <sz val="9"/>
            <color indexed="81"/>
            <rFont val="Tahoma"/>
            <family val="2"/>
          </rPr>
          <t>Assumption</t>
        </r>
      </text>
    </comment>
    <comment ref="AU170" authorId="0" shapeId="0" xr:uid="{0E7423B3-85C1-40F2-A864-7C8A3759F52B}">
      <text>
        <r>
          <rPr>
            <sz val="9"/>
            <color indexed="81"/>
            <rFont val="Tahoma"/>
            <family val="2"/>
          </rPr>
          <t>Assumption</t>
        </r>
      </text>
    </comment>
    <comment ref="X171" authorId="0" shapeId="0" xr:uid="{6B35595E-1F30-4F37-8B09-863BFEE491AA}">
      <text>
        <r>
          <rPr>
            <sz val="9"/>
            <color indexed="81"/>
            <rFont val="Tahoma"/>
            <family val="2"/>
          </rPr>
          <t>Assumption</t>
        </r>
      </text>
    </comment>
    <comment ref="Y171" authorId="0" shapeId="0" xr:uid="{90CF2E1F-7604-4DA3-A168-28C99CDFAFFF}">
      <text>
        <r>
          <rPr>
            <sz val="9"/>
            <color indexed="81"/>
            <rFont val="Tahoma"/>
            <family val="2"/>
          </rPr>
          <t>Assumption</t>
        </r>
      </text>
    </comment>
    <comment ref="Z171" authorId="0" shapeId="0" xr:uid="{4803C219-B144-4468-8272-C99E369CBFD0}">
      <text>
        <r>
          <rPr>
            <sz val="9"/>
            <color indexed="81"/>
            <rFont val="Tahoma"/>
            <family val="2"/>
          </rPr>
          <t>Assumption</t>
        </r>
      </text>
    </comment>
    <comment ref="AL171" authorId="0" shapeId="0" xr:uid="{6BD5E339-99F5-4069-B8BE-E084338C8FCD}">
      <text>
        <r>
          <rPr>
            <sz val="9"/>
            <color indexed="81"/>
            <rFont val="Tahoma"/>
            <family val="2"/>
          </rPr>
          <t>Assumption</t>
        </r>
      </text>
    </comment>
    <comment ref="AM171" authorId="0" shapeId="0" xr:uid="{1012EFAD-42FE-4319-9AE8-FABE1758BCFF}">
      <text>
        <r>
          <rPr>
            <sz val="9"/>
            <color indexed="81"/>
            <rFont val="Tahoma"/>
            <family val="2"/>
          </rPr>
          <t>Assumption</t>
        </r>
      </text>
    </comment>
    <comment ref="AN171" authorId="0" shapeId="0" xr:uid="{7A5D35E3-DF5D-4D93-AE47-A0F53F7112F0}">
      <text>
        <r>
          <rPr>
            <sz val="9"/>
            <color indexed="81"/>
            <rFont val="Tahoma"/>
            <family val="2"/>
          </rPr>
          <t>Assumption</t>
        </r>
      </text>
    </comment>
    <comment ref="AO171" authorId="0" shapeId="0" xr:uid="{5F30629B-A5B2-40A4-A539-B9EFA8A74FCB}">
      <text>
        <r>
          <rPr>
            <sz val="9"/>
            <color indexed="81"/>
            <rFont val="Tahoma"/>
            <family val="2"/>
          </rPr>
          <t>Assumption</t>
        </r>
      </text>
    </comment>
    <comment ref="AP171" authorId="0" shapeId="0" xr:uid="{72E0F36F-BB7D-40AE-BED0-F666D377FE95}">
      <text>
        <r>
          <rPr>
            <sz val="9"/>
            <color indexed="81"/>
            <rFont val="Tahoma"/>
            <family val="2"/>
          </rPr>
          <t>Assumption</t>
        </r>
      </text>
    </comment>
    <comment ref="AR171" authorId="0" shapeId="0" xr:uid="{FCCFF373-1E48-453A-B25C-C4404D9B6809}">
      <text>
        <r>
          <rPr>
            <sz val="9"/>
            <color indexed="81"/>
            <rFont val="Tahoma"/>
            <family val="2"/>
          </rPr>
          <t>Assumption</t>
        </r>
      </text>
    </comment>
    <comment ref="AS171" authorId="0" shapeId="0" xr:uid="{7B03EC70-1404-488D-AEAC-A338D5CE3723}">
      <text>
        <r>
          <rPr>
            <sz val="9"/>
            <color indexed="81"/>
            <rFont val="Tahoma"/>
            <family val="2"/>
          </rPr>
          <t>Assumption</t>
        </r>
      </text>
    </comment>
    <comment ref="AT171" authorId="0" shapeId="0" xr:uid="{E8269B88-241E-4F75-BEBE-E9222A5D9000}">
      <text>
        <r>
          <rPr>
            <sz val="9"/>
            <color indexed="81"/>
            <rFont val="Tahoma"/>
            <family val="2"/>
          </rPr>
          <t>Assumption</t>
        </r>
      </text>
    </comment>
    <comment ref="AU171" authorId="0" shapeId="0" xr:uid="{58220C82-E165-4EFF-A538-5F82BF6B64EF}">
      <text>
        <r>
          <rPr>
            <sz val="9"/>
            <color indexed="81"/>
            <rFont val="Tahoma"/>
            <family val="2"/>
          </rPr>
          <t>Assumption</t>
        </r>
      </text>
    </comment>
    <comment ref="X172" authorId="0" shapeId="0" xr:uid="{B0D6FD16-BFD9-4739-98C4-79267C316282}">
      <text>
        <r>
          <rPr>
            <sz val="9"/>
            <color indexed="81"/>
            <rFont val="Tahoma"/>
            <family val="2"/>
          </rPr>
          <t>Assumption</t>
        </r>
      </text>
    </comment>
    <comment ref="Y172" authorId="0" shapeId="0" xr:uid="{50CBE736-A405-4916-9EC4-1FBF37585A42}">
      <text>
        <r>
          <rPr>
            <sz val="9"/>
            <color indexed="81"/>
            <rFont val="Tahoma"/>
            <family val="2"/>
          </rPr>
          <t>Assumption</t>
        </r>
      </text>
    </comment>
    <comment ref="Z172" authorId="0" shapeId="0" xr:uid="{2EF5621A-36F8-42CE-9ABE-9FBFF2F572AB}">
      <text>
        <r>
          <rPr>
            <sz val="9"/>
            <color indexed="81"/>
            <rFont val="Tahoma"/>
            <family val="2"/>
          </rPr>
          <t>Assumption</t>
        </r>
      </text>
    </comment>
    <comment ref="AL172" authorId="0" shapeId="0" xr:uid="{350C1176-871A-406B-844D-20F282CEC877}">
      <text>
        <r>
          <rPr>
            <sz val="9"/>
            <color indexed="81"/>
            <rFont val="Tahoma"/>
            <family val="2"/>
          </rPr>
          <t>Assumption</t>
        </r>
      </text>
    </comment>
    <comment ref="AM172" authorId="0" shapeId="0" xr:uid="{204E4265-7C60-49E0-8956-A61171C21B9B}">
      <text>
        <r>
          <rPr>
            <sz val="9"/>
            <color indexed="81"/>
            <rFont val="Tahoma"/>
            <family val="2"/>
          </rPr>
          <t>Assumption</t>
        </r>
      </text>
    </comment>
    <comment ref="AN172" authorId="0" shapeId="0" xr:uid="{30BB5F47-DF66-4DB7-82C1-D12AC46CF5A4}">
      <text>
        <r>
          <rPr>
            <sz val="9"/>
            <color indexed="81"/>
            <rFont val="Tahoma"/>
            <family val="2"/>
          </rPr>
          <t>Assumption</t>
        </r>
      </text>
    </comment>
    <comment ref="AO172" authorId="0" shapeId="0" xr:uid="{63C98614-C79F-4683-BA63-2FD2D455C0BE}">
      <text>
        <r>
          <rPr>
            <sz val="9"/>
            <color indexed="81"/>
            <rFont val="Tahoma"/>
            <family val="2"/>
          </rPr>
          <t>Assumption</t>
        </r>
      </text>
    </comment>
    <comment ref="AP172" authorId="0" shapeId="0" xr:uid="{FC40D96C-D1CB-4810-9A0F-F2FA1504A809}">
      <text>
        <r>
          <rPr>
            <sz val="9"/>
            <color indexed="81"/>
            <rFont val="Tahoma"/>
            <family val="2"/>
          </rPr>
          <t>Assumption</t>
        </r>
      </text>
    </comment>
    <comment ref="AR172" authorId="0" shapeId="0" xr:uid="{7975B1B3-F8DA-40EB-A438-D21EADB7FB90}">
      <text>
        <r>
          <rPr>
            <sz val="9"/>
            <color indexed="81"/>
            <rFont val="Tahoma"/>
            <family val="2"/>
          </rPr>
          <t>Assumption</t>
        </r>
      </text>
    </comment>
    <comment ref="AS172" authorId="0" shapeId="0" xr:uid="{C32C2A5F-971E-45DC-A66D-590E3CC8C630}">
      <text>
        <r>
          <rPr>
            <sz val="9"/>
            <color indexed="81"/>
            <rFont val="Tahoma"/>
            <family val="2"/>
          </rPr>
          <t>Assumption</t>
        </r>
      </text>
    </comment>
    <comment ref="AT172" authorId="0" shapeId="0" xr:uid="{A3FB253F-7C6E-4861-84A2-13B972BFE059}">
      <text>
        <r>
          <rPr>
            <sz val="9"/>
            <color indexed="81"/>
            <rFont val="Tahoma"/>
            <family val="2"/>
          </rPr>
          <t>Assumption</t>
        </r>
      </text>
    </comment>
    <comment ref="AU172" authorId="0" shapeId="0" xr:uid="{34A72EE5-5988-491F-BD11-F2DA0B37901C}">
      <text>
        <r>
          <rPr>
            <sz val="9"/>
            <color indexed="81"/>
            <rFont val="Tahoma"/>
            <family val="2"/>
          </rPr>
          <t>Assumption</t>
        </r>
      </text>
    </comment>
    <comment ref="X173" authorId="0" shapeId="0" xr:uid="{ACAABFB2-481B-47BE-AF1B-04DC3E0B45B5}">
      <text>
        <r>
          <rPr>
            <sz val="9"/>
            <color indexed="81"/>
            <rFont val="Tahoma"/>
            <family val="2"/>
          </rPr>
          <t>Assumption</t>
        </r>
      </text>
    </comment>
    <comment ref="Y173" authorId="0" shapeId="0" xr:uid="{CF56E931-D90A-4238-9429-19A91507668E}">
      <text>
        <r>
          <rPr>
            <sz val="9"/>
            <color indexed="81"/>
            <rFont val="Tahoma"/>
            <family val="2"/>
          </rPr>
          <t>Assumption</t>
        </r>
      </text>
    </comment>
    <comment ref="Z173" authorId="0" shapeId="0" xr:uid="{C9D4FD15-2098-4739-841B-0C528EE72825}">
      <text>
        <r>
          <rPr>
            <sz val="9"/>
            <color indexed="81"/>
            <rFont val="Tahoma"/>
            <family val="2"/>
          </rPr>
          <t>Assumption</t>
        </r>
      </text>
    </comment>
    <comment ref="AL173" authorId="0" shapeId="0" xr:uid="{FCB193B2-A2E5-4D7B-8973-3C79C2D493D0}">
      <text>
        <r>
          <rPr>
            <sz val="9"/>
            <color indexed="81"/>
            <rFont val="Tahoma"/>
            <family val="2"/>
          </rPr>
          <t>Assumption</t>
        </r>
      </text>
    </comment>
    <comment ref="AM173" authorId="0" shapeId="0" xr:uid="{98253E4B-C8E4-4ADD-A1A5-972B8D665EAB}">
      <text>
        <r>
          <rPr>
            <sz val="9"/>
            <color indexed="81"/>
            <rFont val="Tahoma"/>
            <family val="2"/>
          </rPr>
          <t>Assumption</t>
        </r>
      </text>
    </comment>
    <comment ref="AN173" authorId="0" shapeId="0" xr:uid="{E917E8BF-78AA-4A9C-ACB8-F9992F7BB35C}">
      <text>
        <r>
          <rPr>
            <sz val="9"/>
            <color indexed="81"/>
            <rFont val="Tahoma"/>
            <family val="2"/>
          </rPr>
          <t>Assumption</t>
        </r>
      </text>
    </comment>
    <comment ref="AO173" authorId="0" shapeId="0" xr:uid="{06976151-2C53-4DD5-B1F7-BAA7C431255F}">
      <text>
        <r>
          <rPr>
            <sz val="9"/>
            <color indexed="81"/>
            <rFont val="Tahoma"/>
            <family val="2"/>
          </rPr>
          <t>Assumption</t>
        </r>
      </text>
    </comment>
    <comment ref="AP173" authorId="0" shapeId="0" xr:uid="{6A4F5EC8-DE56-4E06-9CEA-F574C37C133B}">
      <text>
        <r>
          <rPr>
            <sz val="9"/>
            <color indexed="81"/>
            <rFont val="Tahoma"/>
            <family val="2"/>
          </rPr>
          <t>Assumption</t>
        </r>
      </text>
    </comment>
    <comment ref="AR173" authorId="0" shapeId="0" xr:uid="{E87F2B80-EB4A-4CA6-9111-E948606B4D15}">
      <text>
        <r>
          <rPr>
            <sz val="9"/>
            <color indexed="81"/>
            <rFont val="Tahoma"/>
            <family val="2"/>
          </rPr>
          <t>Assumption</t>
        </r>
      </text>
    </comment>
    <comment ref="AS173" authorId="0" shapeId="0" xr:uid="{9492BA76-2323-41F0-9644-4FA7A4CD5DA5}">
      <text>
        <r>
          <rPr>
            <sz val="9"/>
            <color indexed="81"/>
            <rFont val="Tahoma"/>
            <family val="2"/>
          </rPr>
          <t>Assumption</t>
        </r>
      </text>
    </comment>
    <comment ref="AT173" authorId="0" shapeId="0" xr:uid="{5C2BB237-3B7F-44A5-9091-07833089C050}">
      <text>
        <r>
          <rPr>
            <sz val="9"/>
            <color indexed="81"/>
            <rFont val="Tahoma"/>
            <family val="2"/>
          </rPr>
          <t>Assumption</t>
        </r>
      </text>
    </comment>
    <comment ref="AU173" authorId="0" shapeId="0" xr:uid="{9496509D-0E96-4882-89BA-5377E997D038}">
      <text>
        <r>
          <rPr>
            <sz val="9"/>
            <color indexed="81"/>
            <rFont val="Tahoma"/>
            <family val="2"/>
          </rPr>
          <t>Assumption</t>
        </r>
      </text>
    </comment>
    <comment ref="X174" authorId="0" shapeId="0" xr:uid="{35E0711B-1468-4A5B-9802-4CE2473A4B5C}">
      <text>
        <r>
          <rPr>
            <sz val="9"/>
            <color indexed="81"/>
            <rFont val="Tahoma"/>
            <family val="2"/>
          </rPr>
          <t>Assumption</t>
        </r>
      </text>
    </comment>
    <comment ref="Y174" authorId="0" shapeId="0" xr:uid="{C0C1061E-8B95-40FD-97E0-F7F99A359FA7}">
      <text>
        <r>
          <rPr>
            <sz val="9"/>
            <color indexed="81"/>
            <rFont val="Tahoma"/>
            <family val="2"/>
          </rPr>
          <t>Assumption</t>
        </r>
      </text>
    </comment>
    <comment ref="Z174" authorId="0" shapeId="0" xr:uid="{C1E8F1DF-9BB0-4E2B-BF35-6F031572CBCB}">
      <text>
        <r>
          <rPr>
            <sz val="9"/>
            <color indexed="81"/>
            <rFont val="Tahoma"/>
            <family val="2"/>
          </rPr>
          <t>Assumption</t>
        </r>
      </text>
    </comment>
    <comment ref="AL174" authorId="0" shapeId="0" xr:uid="{EC8B59A5-80F9-482D-8C02-BDD394D391D9}">
      <text>
        <r>
          <rPr>
            <sz val="9"/>
            <color indexed="81"/>
            <rFont val="Tahoma"/>
            <family val="2"/>
          </rPr>
          <t>Assumption</t>
        </r>
      </text>
    </comment>
    <comment ref="AM174" authorId="0" shapeId="0" xr:uid="{741369D9-E80D-411A-BDB2-3A88AC165B00}">
      <text>
        <r>
          <rPr>
            <sz val="9"/>
            <color indexed="81"/>
            <rFont val="Tahoma"/>
            <family val="2"/>
          </rPr>
          <t>Assumption</t>
        </r>
      </text>
    </comment>
    <comment ref="AN174" authorId="0" shapeId="0" xr:uid="{0A4EE016-42D6-4107-9EB8-B27B17749BBB}">
      <text>
        <r>
          <rPr>
            <sz val="9"/>
            <color indexed="81"/>
            <rFont val="Tahoma"/>
            <family val="2"/>
          </rPr>
          <t>Assumption</t>
        </r>
      </text>
    </comment>
    <comment ref="AO174" authorId="0" shapeId="0" xr:uid="{1A86D36D-D00B-449D-94C8-6AEF93734A76}">
      <text>
        <r>
          <rPr>
            <sz val="9"/>
            <color indexed="81"/>
            <rFont val="Tahoma"/>
            <family val="2"/>
          </rPr>
          <t>Assumption</t>
        </r>
      </text>
    </comment>
    <comment ref="AP174" authorId="0" shapeId="0" xr:uid="{E1C5F53B-BCA1-42FA-8032-38F48A9153A7}">
      <text>
        <r>
          <rPr>
            <sz val="9"/>
            <color indexed="81"/>
            <rFont val="Tahoma"/>
            <family val="2"/>
          </rPr>
          <t>Assumption</t>
        </r>
      </text>
    </comment>
    <comment ref="AR174" authorId="0" shapeId="0" xr:uid="{922D92D2-B7DE-49CC-83C6-F202812F8C90}">
      <text>
        <r>
          <rPr>
            <sz val="9"/>
            <color indexed="81"/>
            <rFont val="Tahoma"/>
            <family val="2"/>
          </rPr>
          <t>Assumption</t>
        </r>
      </text>
    </comment>
    <comment ref="AS174" authorId="0" shapeId="0" xr:uid="{711AB85A-F094-4CB7-A672-8049916F1AB6}">
      <text>
        <r>
          <rPr>
            <sz val="9"/>
            <color indexed="81"/>
            <rFont val="Tahoma"/>
            <family val="2"/>
          </rPr>
          <t>Assumption</t>
        </r>
      </text>
    </comment>
    <comment ref="AT174" authorId="0" shapeId="0" xr:uid="{F775199E-FF47-43E6-8F74-2E7579DA7EF7}">
      <text>
        <r>
          <rPr>
            <sz val="9"/>
            <color indexed="81"/>
            <rFont val="Tahoma"/>
            <family val="2"/>
          </rPr>
          <t>Assumption</t>
        </r>
      </text>
    </comment>
    <comment ref="AU174" authorId="0" shapeId="0" xr:uid="{2ECECF71-2CD5-44CA-B407-03AC75D51546}">
      <text>
        <r>
          <rPr>
            <sz val="9"/>
            <color indexed="81"/>
            <rFont val="Tahoma"/>
            <family val="2"/>
          </rPr>
          <t>Assumption</t>
        </r>
      </text>
    </comment>
    <comment ref="X175" authorId="0" shapeId="0" xr:uid="{455E857A-702A-43BE-B7E1-AD423FA28198}">
      <text>
        <r>
          <rPr>
            <sz val="9"/>
            <color indexed="81"/>
            <rFont val="Tahoma"/>
            <family val="2"/>
          </rPr>
          <t>Assumption</t>
        </r>
      </text>
    </comment>
    <comment ref="Y175" authorId="0" shapeId="0" xr:uid="{EF07485E-5377-4467-BE13-03094ABC63B3}">
      <text>
        <r>
          <rPr>
            <sz val="9"/>
            <color indexed="81"/>
            <rFont val="Tahoma"/>
            <family val="2"/>
          </rPr>
          <t>Assumption</t>
        </r>
      </text>
    </comment>
    <comment ref="Z175" authorId="0" shapeId="0" xr:uid="{595BFF30-A467-4039-B3C6-7A5972A0C0FB}">
      <text>
        <r>
          <rPr>
            <sz val="9"/>
            <color indexed="81"/>
            <rFont val="Tahoma"/>
            <family val="2"/>
          </rPr>
          <t>Assumption</t>
        </r>
      </text>
    </comment>
    <comment ref="AL175" authorId="0" shapeId="0" xr:uid="{1E1CCB51-CAB2-46F0-A4D5-783246585CA2}">
      <text>
        <r>
          <rPr>
            <sz val="9"/>
            <color indexed="81"/>
            <rFont val="Tahoma"/>
            <family val="2"/>
          </rPr>
          <t>Assumption</t>
        </r>
      </text>
    </comment>
    <comment ref="AM175" authorId="0" shapeId="0" xr:uid="{6D9C64B1-BBC3-4B78-A021-85ED66122F73}">
      <text>
        <r>
          <rPr>
            <sz val="9"/>
            <color indexed="81"/>
            <rFont val="Tahoma"/>
            <family val="2"/>
          </rPr>
          <t>Assumption</t>
        </r>
      </text>
    </comment>
    <comment ref="AN175" authorId="0" shapeId="0" xr:uid="{7DF52DE3-096E-4DBE-B786-7BEC8C0F3229}">
      <text>
        <r>
          <rPr>
            <sz val="9"/>
            <color indexed="81"/>
            <rFont val="Tahoma"/>
            <family val="2"/>
          </rPr>
          <t>Assumption</t>
        </r>
      </text>
    </comment>
    <comment ref="AO175" authorId="0" shapeId="0" xr:uid="{CC9DBDCA-340C-4180-8178-F7846B03310D}">
      <text>
        <r>
          <rPr>
            <sz val="9"/>
            <color indexed="81"/>
            <rFont val="Tahoma"/>
            <family val="2"/>
          </rPr>
          <t>Assumption</t>
        </r>
      </text>
    </comment>
    <comment ref="AP175" authorId="0" shapeId="0" xr:uid="{342941DA-CAF6-441F-9332-CAFDCDDF17B1}">
      <text>
        <r>
          <rPr>
            <sz val="9"/>
            <color indexed="81"/>
            <rFont val="Tahoma"/>
            <family val="2"/>
          </rPr>
          <t>Assumption</t>
        </r>
      </text>
    </comment>
    <comment ref="AR175" authorId="0" shapeId="0" xr:uid="{91247BA9-D6BB-48B4-A22F-3E9D163F403C}">
      <text>
        <r>
          <rPr>
            <sz val="9"/>
            <color indexed="81"/>
            <rFont val="Tahoma"/>
            <family val="2"/>
          </rPr>
          <t>Assumption</t>
        </r>
      </text>
    </comment>
    <comment ref="AS175" authorId="0" shapeId="0" xr:uid="{B167C8D0-4550-44D1-AA26-B72230903019}">
      <text>
        <r>
          <rPr>
            <sz val="9"/>
            <color indexed="81"/>
            <rFont val="Tahoma"/>
            <family val="2"/>
          </rPr>
          <t>Assumption</t>
        </r>
      </text>
    </comment>
    <comment ref="AT175" authorId="0" shapeId="0" xr:uid="{89CF8C4B-B05B-4696-8B42-ED210D17B9D9}">
      <text>
        <r>
          <rPr>
            <sz val="9"/>
            <color indexed="81"/>
            <rFont val="Tahoma"/>
            <family val="2"/>
          </rPr>
          <t>Assumption</t>
        </r>
      </text>
    </comment>
    <comment ref="AU175" authorId="0" shapeId="0" xr:uid="{9C00BD32-1759-4FEF-B0A9-CD68D4473B00}">
      <text>
        <r>
          <rPr>
            <sz val="9"/>
            <color indexed="81"/>
            <rFont val="Tahoma"/>
            <family val="2"/>
          </rPr>
          <t>Assumption</t>
        </r>
      </text>
    </comment>
    <comment ref="X176" authorId="0" shapeId="0" xr:uid="{1493280C-D4A4-4A13-9A83-1CC9152A1446}">
      <text>
        <r>
          <rPr>
            <sz val="9"/>
            <color indexed="81"/>
            <rFont val="Tahoma"/>
            <family val="2"/>
          </rPr>
          <t>Assumption</t>
        </r>
      </text>
    </comment>
    <comment ref="Y176" authorId="0" shapeId="0" xr:uid="{D464505E-0B5F-4153-A6C4-C6EF44CEEBF6}">
      <text>
        <r>
          <rPr>
            <sz val="9"/>
            <color indexed="81"/>
            <rFont val="Tahoma"/>
            <family val="2"/>
          </rPr>
          <t>Assumption</t>
        </r>
      </text>
    </comment>
    <comment ref="Z176" authorId="0" shapeId="0" xr:uid="{CA49B578-158B-4F5A-8A16-BFF9C73244C3}">
      <text>
        <r>
          <rPr>
            <sz val="9"/>
            <color indexed="81"/>
            <rFont val="Tahoma"/>
            <family val="2"/>
          </rPr>
          <t>Assumption</t>
        </r>
      </text>
    </comment>
    <comment ref="AL176" authorId="0" shapeId="0" xr:uid="{0366301C-91AE-40D9-8777-4C9F87B46A45}">
      <text>
        <r>
          <rPr>
            <sz val="9"/>
            <color indexed="81"/>
            <rFont val="Tahoma"/>
            <family val="2"/>
          </rPr>
          <t>Assumption</t>
        </r>
      </text>
    </comment>
    <comment ref="AM176" authorId="0" shapeId="0" xr:uid="{A7CD4DD0-C665-4CD9-85DA-D4A9C4C4161D}">
      <text>
        <r>
          <rPr>
            <sz val="9"/>
            <color indexed="81"/>
            <rFont val="Tahoma"/>
            <family val="2"/>
          </rPr>
          <t>Assumption</t>
        </r>
      </text>
    </comment>
    <comment ref="AN176" authorId="0" shapeId="0" xr:uid="{AB3D9A8A-1562-4827-A8C9-F5C293C54ED1}">
      <text>
        <r>
          <rPr>
            <sz val="9"/>
            <color indexed="81"/>
            <rFont val="Tahoma"/>
            <family val="2"/>
          </rPr>
          <t>Assumption</t>
        </r>
      </text>
    </comment>
    <comment ref="AO176" authorId="0" shapeId="0" xr:uid="{7DA5B4B8-B135-4868-95A3-6D316E50E824}">
      <text>
        <r>
          <rPr>
            <sz val="9"/>
            <color indexed="81"/>
            <rFont val="Tahoma"/>
            <family val="2"/>
          </rPr>
          <t>Assumption</t>
        </r>
      </text>
    </comment>
    <comment ref="AP176" authorId="0" shapeId="0" xr:uid="{613F0B31-0D98-47EB-A648-B91CDD0D60EE}">
      <text>
        <r>
          <rPr>
            <sz val="9"/>
            <color indexed="81"/>
            <rFont val="Tahoma"/>
            <family val="2"/>
          </rPr>
          <t>Assumption</t>
        </r>
      </text>
    </comment>
    <comment ref="AR176" authorId="0" shapeId="0" xr:uid="{ECA842AF-6482-4159-9F0E-DF16E67DAE7A}">
      <text>
        <r>
          <rPr>
            <sz val="9"/>
            <color indexed="81"/>
            <rFont val="Tahoma"/>
            <family val="2"/>
          </rPr>
          <t>Assumption</t>
        </r>
      </text>
    </comment>
    <comment ref="AS176" authorId="0" shapeId="0" xr:uid="{0A2A542B-6C8E-4812-BE5D-353A47C3BAD1}">
      <text>
        <r>
          <rPr>
            <sz val="9"/>
            <color indexed="81"/>
            <rFont val="Tahoma"/>
            <family val="2"/>
          </rPr>
          <t>Assumption</t>
        </r>
      </text>
    </comment>
    <comment ref="AT176" authorId="0" shapeId="0" xr:uid="{B00F691C-C36E-4BAE-B43F-07EDDB24670A}">
      <text>
        <r>
          <rPr>
            <sz val="9"/>
            <color indexed="81"/>
            <rFont val="Tahoma"/>
            <family val="2"/>
          </rPr>
          <t>Assumption</t>
        </r>
      </text>
    </comment>
    <comment ref="AU176" authorId="0" shapeId="0" xr:uid="{C57C93C0-E33D-4980-B326-07540309506B}">
      <text>
        <r>
          <rPr>
            <sz val="9"/>
            <color indexed="81"/>
            <rFont val="Tahoma"/>
            <family val="2"/>
          </rPr>
          <t>Assumption</t>
        </r>
      </text>
    </comment>
    <comment ref="AL177" authorId="0" shapeId="0" xr:uid="{04F89EF6-EA34-4105-AC6B-269CAEB249B2}">
      <text>
        <r>
          <rPr>
            <sz val="9"/>
            <color indexed="81"/>
            <rFont val="Tahoma"/>
            <family val="2"/>
          </rPr>
          <t>Assumption</t>
        </r>
      </text>
    </comment>
    <comment ref="AM177" authorId="0" shapeId="0" xr:uid="{33CCDB0B-E6A8-4A47-A8D8-66F73ED73C62}">
      <text>
        <r>
          <rPr>
            <sz val="9"/>
            <color indexed="81"/>
            <rFont val="Tahoma"/>
            <family val="2"/>
          </rPr>
          <t>Assumption</t>
        </r>
      </text>
    </comment>
    <comment ref="AN177" authorId="0" shapeId="0" xr:uid="{E30F0E09-E294-40A4-B350-9FE09472A3DD}">
      <text>
        <r>
          <rPr>
            <sz val="9"/>
            <color indexed="81"/>
            <rFont val="Tahoma"/>
            <family val="2"/>
          </rPr>
          <t>Assumption</t>
        </r>
      </text>
    </comment>
    <comment ref="AO177" authorId="0" shapeId="0" xr:uid="{9A13C362-AC76-41E0-B09E-DD12763EA340}">
      <text>
        <r>
          <rPr>
            <sz val="9"/>
            <color indexed="81"/>
            <rFont val="Tahoma"/>
            <family val="2"/>
          </rPr>
          <t>Assumption</t>
        </r>
      </text>
    </comment>
    <comment ref="AP177" authorId="0" shapeId="0" xr:uid="{A55A8F8C-733C-4791-834B-1365EC3E89A9}">
      <text>
        <r>
          <rPr>
            <sz val="9"/>
            <color indexed="81"/>
            <rFont val="Tahoma"/>
            <family val="2"/>
          </rPr>
          <t>Assumption</t>
        </r>
      </text>
    </comment>
    <comment ref="AR177" authorId="0" shapeId="0" xr:uid="{4A7A91B1-97A9-40AE-BC2D-BB38DB02CC08}">
      <text>
        <r>
          <rPr>
            <sz val="9"/>
            <color indexed="81"/>
            <rFont val="Tahoma"/>
            <family val="2"/>
          </rPr>
          <t>Assumption</t>
        </r>
      </text>
    </comment>
    <comment ref="AS177" authorId="0" shapeId="0" xr:uid="{77BF3FCE-FBD9-4C55-9631-F4F0BA827BB0}">
      <text>
        <r>
          <rPr>
            <sz val="9"/>
            <color indexed="81"/>
            <rFont val="Tahoma"/>
            <family val="2"/>
          </rPr>
          <t>Assumption</t>
        </r>
      </text>
    </comment>
    <comment ref="AT177" authorId="0" shapeId="0" xr:uid="{6B0C3A6D-3694-4545-9C40-A2312755FD8C}">
      <text>
        <r>
          <rPr>
            <sz val="9"/>
            <color indexed="81"/>
            <rFont val="Tahoma"/>
            <family val="2"/>
          </rPr>
          <t>Assumption</t>
        </r>
      </text>
    </comment>
    <comment ref="AU177" authorId="0" shapeId="0" xr:uid="{98C2257F-A15E-45D7-8E41-B0CFFE414B15}">
      <text>
        <r>
          <rPr>
            <sz val="9"/>
            <color indexed="81"/>
            <rFont val="Tahoma"/>
            <family val="2"/>
          </rPr>
          <t>Assumption</t>
        </r>
      </text>
    </comment>
    <comment ref="V178" authorId="0" shapeId="0" xr:uid="{EAB8F504-F6A4-4B7B-BB10-52A35BF2EC19}">
      <text>
        <r>
          <rPr>
            <sz val="9"/>
            <color indexed="81"/>
            <rFont val="Tahoma"/>
            <family val="2"/>
          </rPr>
          <t>Assumption</t>
        </r>
      </text>
    </comment>
    <comment ref="X178" authorId="0" shapeId="0" xr:uid="{B45FDCD6-4729-46C3-A1F5-AE87BF686378}">
      <text>
        <r>
          <rPr>
            <sz val="9"/>
            <color indexed="81"/>
            <rFont val="Tahoma"/>
            <family val="2"/>
          </rPr>
          <t>Assumption</t>
        </r>
      </text>
    </comment>
    <comment ref="Y178" authorId="0" shapeId="0" xr:uid="{EFC6B660-D1CB-4DC5-A132-8E0BF85F4087}">
      <text>
        <r>
          <rPr>
            <sz val="9"/>
            <color indexed="81"/>
            <rFont val="Tahoma"/>
            <family val="2"/>
          </rPr>
          <t>Assumption</t>
        </r>
      </text>
    </comment>
    <comment ref="AL178" authorId="0" shapeId="0" xr:uid="{16581504-3F61-41B7-B749-12ED1422D971}">
      <text>
        <r>
          <rPr>
            <sz val="9"/>
            <color indexed="81"/>
            <rFont val="Tahoma"/>
            <family val="2"/>
          </rPr>
          <t>Assumption</t>
        </r>
      </text>
    </comment>
    <comment ref="AM178" authorId="0" shapeId="0" xr:uid="{FE6DA9AC-20F6-4FA5-A9A1-6C50B55D28F2}">
      <text>
        <r>
          <rPr>
            <sz val="9"/>
            <color indexed="81"/>
            <rFont val="Tahoma"/>
            <family val="2"/>
          </rPr>
          <t>Assumption</t>
        </r>
      </text>
    </comment>
    <comment ref="AN178" authorId="0" shapeId="0" xr:uid="{336310B2-9FB5-4234-B720-27EBF4E6FC4C}">
      <text>
        <r>
          <rPr>
            <sz val="9"/>
            <color indexed="81"/>
            <rFont val="Tahoma"/>
            <family val="2"/>
          </rPr>
          <t>Assumption</t>
        </r>
      </text>
    </comment>
    <comment ref="AO178" authorId="0" shapeId="0" xr:uid="{7F04C589-1584-486D-97DD-C88AA3A6E9F6}">
      <text>
        <r>
          <rPr>
            <sz val="9"/>
            <color indexed="81"/>
            <rFont val="Tahoma"/>
            <family val="2"/>
          </rPr>
          <t>Assumption</t>
        </r>
      </text>
    </comment>
    <comment ref="AP178" authorId="0" shapeId="0" xr:uid="{6D2BAB39-D39E-4669-9BE2-C130EC6D5840}">
      <text>
        <r>
          <rPr>
            <sz val="9"/>
            <color indexed="81"/>
            <rFont val="Tahoma"/>
            <family val="2"/>
          </rPr>
          <t>Assumption</t>
        </r>
      </text>
    </comment>
    <comment ref="AR178" authorId="0" shapeId="0" xr:uid="{EBBA0809-436B-4063-A578-BB13F483B911}">
      <text>
        <r>
          <rPr>
            <sz val="9"/>
            <color indexed="81"/>
            <rFont val="Tahoma"/>
            <family val="2"/>
          </rPr>
          <t>Assumption</t>
        </r>
      </text>
    </comment>
    <comment ref="AS178" authorId="0" shapeId="0" xr:uid="{D3CABF2B-9B7F-4249-AC87-8E0F39BC4B3F}">
      <text>
        <r>
          <rPr>
            <sz val="9"/>
            <color indexed="81"/>
            <rFont val="Tahoma"/>
            <family val="2"/>
          </rPr>
          <t>Assumption</t>
        </r>
      </text>
    </comment>
    <comment ref="AT178" authorId="0" shapeId="0" xr:uid="{CFF15C74-681C-4CD2-920C-00516FB73354}">
      <text>
        <r>
          <rPr>
            <sz val="9"/>
            <color indexed="81"/>
            <rFont val="Tahoma"/>
            <family val="2"/>
          </rPr>
          <t>Assumption</t>
        </r>
      </text>
    </comment>
    <comment ref="AU178" authorId="0" shapeId="0" xr:uid="{75686E20-421A-453D-904F-EC31550DB873}">
      <text>
        <r>
          <rPr>
            <sz val="9"/>
            <color indexed="81"/>
            <rFont val="Tahoma"/>
            <family val="2"/>
          </rPr>
          <t>Assumption</t>
        </r>
      </text>
    </comment>
    <comment ref="V179" authorId="0" shapeId="0" xr:uid="{89E08043-675B-4400-BF0F-C3FB4F0732B4}">
      <text>
        <r>
          <rPr>
            <sz val="9"/>
            <color indexed="81"/>
            <rFont val="Tahoma"/>
            <family val="2"/>
          </rPr>
          <t>Assumption</t>
        </r>
      </text>
    </comment>
    <comment ref="W179" authorId="0" shapeId="0" xr:uid="{A983B11F-A515-4CA3-9548-5BA571ACF34B}">
      <text>
        <r>
          <rPr>
            <sz val="9"/>
            <color indexed="81"/>
            <rFont val="Tahoma"/>
            <family val="2"/>
          </rPr>
          <t>Assumption</t>
        </r>
      </text>
    </comment>
    <comment ref="X179" authorId="0" shapeId="0" xr:uid="{B372B721-3809-4477-937A-E6796FBC4FE0}">
      <text>
        <r>
          <rPr>
            <sz val="9"/>
            <color indexed="81"/>
            <rFont val="Tahoma"/>
            <family val="2"/>
          </rPr>
          <t>Assumption</t>
        </r>
      </text>
    </comment>
    <comment ref="Y179" authorId="0" shapeId="0" xr:uid="{53529305-42A1-4454-B3FC-335772A366F7}">
      <text>
        <r>
          <rPr>
            <sz val="9"/>
            <color indexed="81"/>
            <rFont val="Tahoma"/>
            <family val="2"/>
          </rPr>
          <t>Assumption</t>
        </r>
      </text>
    </comment>
    <comment ref="AB179" authorId="0" shapeId="0" xr:uid="{78DB2BD2-18D0-4FFC-861F-1AD2890A8B57}">
      <text>
        <r>
          <rPr>
            <sz val="9"/>
            <color indexed="81"/>
            <rFont val="Tahoma"/>
            <family val="2"/>
          </rPr>
          <t>Assumption</t>
        </r>
      </text>
    </comment>
    <comment ref="AL179" authorId="0" shapeId="0" xr:uid="{B130952C-0B54-4617-88C3-3D8B0199D59F}">
      <text>
        <r>
          <rPr>
            <sz val="9"/>
            <color indexed="81"/>
            <rFont val="Tahoma"/>
            <family val="2"/>
          </rPr>
          <t>Assumption</t>
        </r>
      </text>
    </comment>
    <comment ref="AM179" authorId="0" shapeId="0" xr:uid="{92EA4960-8C7B-46FD-B571-7798995D72D7}">
      <text>
        <r>
          <rPr>
            <sz val="9"/>
            <color indexed="81"/>
            <rFont val="Tahoma"/>
            <family val="2"/>
          </rPr>
          <t>Assumption</t>
        </r>
      </text>
    </comment>
    <comment ref="AN179" authorId="0" shapeId="0" xr:uid="{B3B308CB-6A31-479B-9C4D-A6923F17D22F}">
      <text>
        <r>
          <rPr>
            <sz val="9"/>
            <color indexed="81"/>
            <rFont val="Tahoma"/>
            <family val="2"/>
          </rPr>
          <t>Assumption</t>
        </r>
      </text>
    </comment>
    <comment ref="AO179" authorId="0" shapeId="0" xr:uid="{EB01A66C-42BC-4DB9-99ED-EBA56958DC2D}">
      <text>
        <r>
          <rPr>
            <sz val="9"/>
            <color indexed="81"/>
            <rFont val="Tahoma"/>
            <family val="2"/>
          </rPr>
          <t>Assumption</t>
        </r>
      </text>
    </comment>
    <comment ref="AP179" authorId="0" shapeId="0" xr:uid="{FC17049D-801C-4A27-817B-E236CFBE2B91}">
      <text>
        <r>
          <rPr>
            <sz val="9"/>
            <color indexed="81"/>
            <rFont val="Tahoma"/>
            <family val="2"/>
          </rPr>
          <t>Assumption</t>
        </r>
      </text>
    </comment>
    <comment ref="AR179" authorId="0" shapeId="0" xr:uid="{1B4D2A19-ECFA-4E8A-8596-9454556E620C}">
      <text>
        <r>
          <rPr>
            <sz val="9"/>
            <color indexed="81"/>
            <rFont val="Tahoma"/>
            <family val="2"/>
          </rPr>
          <t>Assumption</t>
        </r>
      </text>
    </comment>
    <comment ref="AS179" authorId="0" shapeId="0" xr:uid="{DCC25DD8-FE0B-4512-A62D-157AF00E934E}">
      <text>
        <r>
          <rPr>
            <sz val="9"/>
            <color indexed="81"/>
            <rFont val="Tahoma"/>
            <family val="2"/>
          </rPr>
          <t>Assumption</t>
        </r>
      </text>
    </comment>
    <comment ref="AT179" authorId="0" shapeId="0" xr:uid="{77525EA7-CA68-4097-9310-4ED83901EB68}">
      <text>
        <r>
          <rPr>
            <sz val="9"/>
            <color indexed="81"/>
            <rFont val="Tahoma"/>
            <family val="2"/>
          </rPr>
          <t>Assumption</t>
        </r>
      </text>
    </comment>
    <comment ref="AU179" authorId="0" shapeId="0" xr:uid="{8BEEEF56-DF9E-4097-BEA1-7B98ADCE465D}">
      <text>
        <r>
          <rPr>
            <sz val="9"/>
            <color indexed="81"/>
            <rFont val="Tahoma"/>
            <family val="2"/>
          </rPr>
          <t>Assumption</t>
        </r>
      </text>
    </comment>
    <comment ref="V180" authorId="0" shapeId="0" xr:uid="{4A4A2BA6-C057-4D80-93FB-054EE534CB8F}">
      <text>
        <r>
          <rPr>
            <sz val="9"/>
            <color indexed="81"/>
            <rFont val="Tahoma"/>
            <family val="2"/>
          </rPr>
          <t>Assumption</t>
        </r>
      </text>
    </comment>
    <comment ref="W180" authorId="0" shapeId="0" xr:uid="{98872F20-001C-4987-925F-ABC103C23A84}">
      <text>
        <r>
          <rPr>
            <sz val="9"/>
            <color indexed="81"/>
            <rFont val="Tahoma"/>
            <family val="2"/>
          </rPr>
          <t>Assumption</t>
        </r>
      </text>
    </comment>
    <comment ref="X180" authorId="0" shapeId="0" xr:uid="{F81EED00-4ED6-47F7-AF34-F5290BFF91FE}">
      <text>
        <r>
          <rPr>
            <sz val="9"/>
            <color indexed="81"/>
            <rFont val="Tahoma"/>
            <family val="2"/>
          </rPr>
          <t>Assumption</t>
        </r>
      </text>
    </comment>
    <comment ref="Y180" authorId="0" shapeId="0" xr:uid="{4CD16C20-98B6-4D48-8FAF-FAA3983982F8}">
      <text>
        <r>
          <rPr>
            <sz val="9"/>
            <color indexed="81"/>
            <rFont val="Tahoma"/>
            <family val="2"/>
          </rPr>
          <t>Assumption</t>
        </r>
      </text>
    </comment>
    <comment ref="AA180" authorId="0" shapeId="0" xr:uid="{B7C20008-FEE3-411F-94B0-BBD5175DCD61}">
      <text>
        <r>
          <rPr>
            <sz val="9"/>
            <color indexed="81"/>
            <rFont val="Tahoma"/>
            <family val="2"/>
          </rPr>
          <t>Assumption</t>
        </r>
      </text>
    </comment>
    <comment ref="AB180" authorId="0" shapeId="0" xr:uid="{6A0DA688-6912-43EE-BA7A-DF274D95BAE1}">
      <text>
        <r>
          <rPr>
            <sz val="9"/>
            <color indexed="81"/>
            <rFont val="Tahoma"/>
            <family val="2"/>
          </rPr>
          <t>Assumption</t>
        </r>
      </text>
    </comment>
    <comment ref="AL180" authorId="0" shapeId="0" xr:uid="{BC51E1A1-C382-4BC4-83BD-8EC34F4527B7}">
      <text>
        <r>
          <rPr>
            <sz val="9"/>
            <color indexed="81"/>
            <rFont val="Tahoma"/>
            <family val="2"/>
          </rPr>
          <t>Assumption</t>
        </r>
      </text>
    </comment>
    <comment ref="AM180" authorId="0" shapeId="0" xr:uid="{84931FF2-FC69-41C3-BDCE-FFC02DCF1CEB}">
      <text>
        <r>
          <rPr>
            <sz val="9"/>
            <color indexed="81"/>
            <rFont val="Tahoma"/>
            <family val="2"/>
          </rPr>
          <t>Assumption</t>
        </r>
      </text>
    </comment>
    <comment ref="AN180" authorId="0" shapeId="0" xr:uid="{E1B7C894-8A1E-4D36-A887-69062C20C9B9}">
      <text>
        <r>
          <rPr>
            <sz val="9"/>
            <color indexed="81"/>
            <rFont val="Tahoma"/>
            <family val="2"/>
          </rPr>
          <t>Assumption</t>
        </r>
      </text>
    </comment>
    <comment ref="AO180" authorId="0" shapeId="0" xr:uid="{20532C67-3AD7-4A84-8559-7B39CE1EDD30}">
      <text>
        <r>
          <rPr>
            <sz val="9"/>
            <color indexed="81"/>
            <rFont val="Tahoma"/>
            <family val="2"/>
          </rPr>
          <t>Assumption</t>
        </r>
      </text>
    </comment>
    <comment ref="AP180" authorId="0" shapeId="0" xr:uid="{12FE151B-643A-400F-B427-56A74D0193F8}">
      <text>
        <r>
          <rPr>
            <sz val="9"/>
            <color indexed="81"/>
            <rFont val="Tahoma"/>
            <family val="2"/>
          </rPr>
          <t>Assumption</t>
        </r>
      </text>
    </comment>
    <comment ref="AR180" authorId="0" shapeId="0" xr:uid="{66271009-1D98-43C0-92FF-7B8884F25A05}">
      <text>
        <r>
          <rPr>
            <sz val="9"/>
            <color indexed="81"/>
            <rFont val="Tahoma"/>
            <family val="2"/>
          </rPr>
          <t>Assumption</t>
        </r>
      </text>
    </comment>
    <comment ref="AS180" authorId="0" shapeId="0" xr:uid="{F3BFA03D-D774-48DF-90B9-F0CA1EFDC481}">
      <text>
        <r>
          <rPr>
            <sz val="9"/>
            <color indexed="81"/>
            <rFont val="Tahoma"/>
            <family val="2"/>
          </rPr>
          <t>Assumption</t>
        </r>
      </text>
    </comment>
    <comment ref="AT180" authorId="0" shapeId="0" xr:uid="{84537416-2545-4548-B40F-214A15F6CEB0}">
      <text>
        <r>
          <rPr>
            <sz val="9"/>
            <color indexed="81"/>
            <rFont val="Tahoma"/>
            <family val="2"/>
          </rPr>
          <t>Assumption</t>
        </r>
      </text>
    </comment>
    <comment ref="AU180" authorId="0" shapeId="0" xr:uid="{98003BB5-FAD9-4FF4-A944-B5DFCE28E161}">
      <text>
        <r>
          <rPr>
            <sz val="9"/>
            <color indexed="81"/>
            <rFont val="Tahoma"/>
            <family val="2"/>
          </rPr>
          <t>Assumption</t>
        </r>
      </text>
    </comment>
    <comment ref="X181" authorId="0" shapeId="0" xr:uid="{3CFEAC06-4E16-4CAF-9E1E-FB70C7800366}">
      <text>
        <r>
          <rPr>
            <sz val="9"/>
            <color indexed="81"/>
            <rFont val="Tahoma"/>
            <family val="2"/>
          </rPr>
          <t>Assumption</t>
        </r>
      </text>
    </comment>
    <comment ref="Y181" authorId="0" shapeId="0" xr:uid="{70AC7169-E3E6-48B3-8748-5B4CE6A57D4C}">
      <text>
        <r>
          <rPr>
            <sz val="9"/>
            <color indexed="81"/>
            <rFont val="Tahoma"/>
            <family val="2"/>
          </rPr>
          <t>Assumption</t>
        </r>
      </text>
    </comment>
    <comment ref="Z181" authorId="0" shapeId="0" xr:uid="{2E99A8DC-241B-472D-98E5-80EABEF1FA96}">
      <text>
        <r>
          <rPr>
            <sz val="9"/>
            <color indexed="81"/>
            <rFont val="Tahoma"/>
            <family val="2"/>
          </rPr>
          <t>Assumption</t>
        </r>
      </text>
    </comment>
    <comment ref="AA181" authorId="0" shapeId="0" xr:uid="{55170BE7-F047-44BD-84FD-91D73EDB5602}">
      <text>
        <r>
          <rPr>
            <sz val="9"/>
            <color indexed="81"/>
            <rFont val="Tahoma"/>
            <family val="2"/>
          </rPr>
          <t>Assumption</t>
        </r>
      </text>
    </comment>
    <comment ref="AB181" authorId="0" shapeId="0" xr:uid="{F8925A78-3123-4D6E-88A3-36A04B4ED5FA}">
      <text>
        <r>
          <rPr>
            <sz val="9"/>
            <color indexed="81"/>
            <rFont val="Tahoma"/>
            <family val="2"/>
          </rPr>
          <t>Assumption</t>
        </r>
      </text>
    </comment>
    <comment ref="AL181" authorId="0" shapeId="0" xr:uid="{63E7C2E7-1AD6-46E6-B8EA-187E85500674}">
      <text>
        <r>
          <rPr>
            <sz val="9"/>
            <color indexed="81"/>
            <rFont val="Tahoma"/>
            <family val="2"/>
          </rPr>
          <t>Assumption</t>
        </r>
      </text>
    </comment>
    <comment ref="AM181" authorId="0" shapeId="0" xr:uid="{C8D80E48-8EE6-4DFE-8B38-D294222BC4BD}">
      <text>
        <r>
          <rPr>
            <sz val="9"/>
            <color indexed="81"/>
            <rFont val="Tahoma"/>
            <family val="2"/>
          </rPr>
          <t>Assumption</t>
        </r>
      </text>
    </comment>
    <comment ref="AN181" authorId="0" shapeId="0" xr:uid="{53E5DF4E-DC39-48D0-81EC-0270FBA10B1C}">
      <text>
        <r>
          <rPr>
            <sz val="9"/>
            <color indexed="81"/>
            <rFont val="Tahoma"/>
            <family val="2"/>
          </rPr>
          <t>Assumption</t>
        </r>
      </text>
    </comment>
    <comment ref="AO181" authorId="0" shapeId="0" xr:uid="{CEF329CB-1056-4690-BD2A-35C474E6630D}">
      <text>
        <r>
          <rPr>
            <sz val="9"/>
            <color indexed="81"/>
            <rFont val="Tahoma"/>
            <family val="2"/>
          </rPr>
          <t>Assumption</t>
        </r>
      </text>
    </comment>
    <comment ref="AP181" authorId="0" shapeId="0" xr:uid="{7C734C32-7636-4ADE-BE3B-56BFADF80476}">
      <text>
        <r>
          <rPr>
            <sz val="9"/>
            <color indexed="81"/>
            <rFont val="Tahoma"/>
            <family val="2"/>
          </rPr>
          <t>Assumption</t>
        </r>
      </text>
    </comment>
    <comment ref="AR181" authorId="0" shapeId="0" xr:uid="{84DC7018-B527-4C6D-82AE-6EA3413C2C9A}">
      <text>
        <r>
          <rPr>
            <sz val="9"/>
            <color indexed="81"/>
            <rFont val="Tahoma"/>
            <family val="2"/>
          </rPr>
          <t>Assumption</t>
        </r>
      </text>
    </comment>
    <comment ref="AS181" authorId="0" shapeId="0" xr:uid="{90F98160-9AB3-43EC-94FF-F6D9E45F2A82}">
      <text>
        <r>
          <rPr>
            <sz val="9"/>
            <color indexed="81"/>
            <rFont val="Tahoma"/>
            <family val="2"/>
          </rPr>
          <t>Assumption</t>
        </r>
      </text>
    </comment>
    <comment ref="AT181" authorId="0" shapeId="0" xr:uid="{B9F88659-4AE6-4719-A90A-1F16308B43F6}">
      <text>
        <r>
          <rPr>
            <sz val="9"/>
            <color indexed="81"/>
            <rFont val="Tahoma"/>
            <family val="2"/>
          </rPr>
          <t>Assumption</t>
        </r>
      </text>
    </comment>
    <comment ref="AU181" authorId="0" shapeId="0" xr:uid="{3C5B1253-2B54-4FF8-81C1-F2D2EE4D0B78}">
      <text>
        <r>
          <rPr>
            <sz val="9"/>
            <color indexed="81"/>
            <rFont val="Tahoma"/>
            <family val="2"/>
          </rPr>
          <t>Assumption</t>
        </r>
      </text>
    </comment>
    <comment ref="X182" authorId="0" shapeId="0" xr:uid="{E139B607-A8E2-4D03-ABCC-0FD1777C8A76}">
      <text>
        <r>
          <rPr>
            <sz val="9"/>
            <color indexed="81"/>
            <rFont val="Tahoma"/>
            <family val="2"/>
          </rPr>
          <t>Assumption</t>
        </r>
      </text>
    </comment>
    <comment ref="Y182" authorId="0" shapeId="0" xr:uid="{B413AC51-6C5A-4D5D-A331-7C14D6494D0A}">
      <text>
        <r>
          <rPr>
            <sz val="9"/>
            <color indexed="81"/>
            <rFont val="Tahoma"/>
            <family val="2"/>
          </rPr>
          <t>Assumption</t>
        </r>
      </text>
    </comment>
    <comment ref="Z182" authorId="0" shapeId="0" xr:uid="{C53774DA-C56A-4C58-983C-5C4FE68C49CB}">
      <text>
        <r>
          <rPr>
            <sz val="9"/>
            <color indexed="81"/>
            <rFont val="Tahoma"/>
            <family val="2"/>
          </rPr>
          <t>Assumption</t>
        </r>
      </text>
    </comment>
    <comment ref="AA182" authorId="0" shapeId="0" xr:uid="{A240FAE4-0D3B-479C-BC25-82D4FAFB8C0C}">
      <text>
        <r>
          <rPr>
            <sz val="9"/>
            <color indexed="81"/>
            <rFont val="Tahoma"/>
            <family val="2"/>
          </rPr>
          <t>Assumption</t>
        </r>
      </text>
    </comment>
    <comment ref="AB182" authorId="0" shapeId="0" xr:uid="{20E5F14E-E46E-4168-B504-58651073B0CC}">
      <text>
        <r>
          <rPr>
            <sz val="9"/>
            <color indexed="81"/>
            <rFont val="Tahoma"/>
            <family val="2"/>
          </rPr>
          <t>Assumption</t>
        </r>
      </text>
    </comment>
    <comment ref="AL182" authorId="0" shapeId="0" xr:uid="{DF0B6EB3-18C0-404D-96E4-ED5DEFD9CA99}">
      <text>
        <r>
          <rPr>
            <sz val="9"/>
            <color indexed="81"/>
            <rFont val="Tahoma"/>
            <family val="2"/>
          </rPr>
          <t>Assumption</t>
        </r>
      </text>
    </comment>
    <comment ref="AM182" authorId="0" shapeId="0" xr:uid="{17CDF60D-9BC0-468B-A66D-95780732B2A3}">
      <text>
        <r>
          <rPr>
            <sz val="9"/>
            <color indexed="81"/>
            <rFont val="Tahoma"/>
            <family val="2"/>
          </rPr>
          <t>Assumption</t>
        </r>
      </text>
    </comment>
    <comment ref="AN182" authorId="0" shapeId="0" xr:uid="{6F32CD79-3F87-4673-B83D-E96CE15EBEA9}">
      <text>
        <r>
          <rPr>
            <sz val="9"/>
            <color indexed="81"/>
            <rFont val="Tahoma"/>
            <family val="2"/>
          </rPr>
          <t>Assumption</t>
        </r>
      </text>
    </comment>
    <comment ref="AO182" authorId="0" shapeId="0" xr:uid="{20E33E23-B4AE-4244-B1E6-06E0126CC990}">
      <text>
        <r>
          <rPr>
            <sz val="9"/>
            <color indexed="81"/>
            <rFont val="Tahoma"/>
            <family val="2"/>
          </rPr>
          <t>Assumption</t>
        </r>
      </text>
    </comment>
    <comment ref="AP182" authorId="0" shapeId="0" xr:uid="{B9B3147E-A051-4545-A9C1-39FE349F3B09}">
      <text>
        <r>
          <rPr>
            <sz val="9"/>
            <color indexed="81"/>
            <rFont val="Tahoma"/>
            <family val="2"/>
          </rPr>
          <t>Assumption</t>
        </r>
      </text>
    </comment>
    <comment ref="AR182" authorId="0" shapeId="0" xr:uid="{4140AD98-F2E6-4A51-A5BE-6530984D4D80}">
      <text>
        <r>
          <rPr>
            <sz val="9"/>
            <color indexed="81"/>
            <rFont val="Tahoma"/>
            <family val="2"/>
          </rPr>
          <t>Assumption</t>
        </r>
      </text>
    </comment>
    <comment ref="AS182" authorId="0" shapeId="0" xr:uid="{5703DE97-CC2F-4DE3-9D45-C298A1415B38}">
      <text>
        <r>
          <rPr>
            <sz val="9"/>
            <color indexed="81"/>
            <rFont val="Tahoma"/>
            <family val="2"/>
          </rPr>
          <t>Assumption</t>
        </r>
      </text>
    </comment>
    <comment ref="AT182" authorId="0" shapeId="0" xr:uid="{2BFDF8FA-49CE-45C1-A5EA-FB50C9B2AE7B}">
      <text>
        <r>
          <rPr>
            <sz val="9"/>
            <color indexed="81"/>
            <rFont val="Tahoma"/>
            <family val="2"/>
          </rPr>
          <t>Assumption</t>
        </r>
      </text>
    </comment>
    <comment ref="AU182" authorId="0" shapeId="0" xr:uid="{01996132-8637-4BF2-ABF0-B8BDA9989475}">
      <text>
        <r>
          <rPr>
            <sz val="9"/>
            <color indexed="81"/>
            <rFont val="Tahoma"/>
            <family val="2"/>
          </rPr>
          <t>Assumption</t>
        </r>
      </text>
    </comment>
    <comment ref="X183" authorId="0" shapeId="0" xr:uid="{C2EE2CE3-5444-4670-B89F-3D12D737FFCF}">
      <text>
        <r>
          <rPr>
            <sz val="9"/>
            <color indexed="81"/>
            <rFont val="Tahoma"/>
            <family val="2"/>
          </rPr>
          <t>Assumption</t>
        </r>
      </text>
    </comment>
    <comment ref="Y183" authorId="0" shapeId="0" xr:uid="{8FC0EE36-641B-481C-A22C-EC2033BB1E20}">
      <text>
        <r>
          <rPr>
            <sz val="9"/>
            <color indexed="81"/>
            <rFont val="Tahoma"/>
            <family val="2"/>
          </rPr>
          <t>Assumption</t>
        </r>
      </text>
    </comment>
    <comment ref="Z183" authorId="0" shapeId="0" xr:uid="{F5F930E6-04C7-43C4-993D-17ABFF69C575}">
      <text>
        <r>
          <rPr>
            <sz val="9"/>
            <color indexed="81"/>
            <rFont val="Tahoma"/>
            <family val="2"/>
          </rPr>
          <t>Assumption</t>
        </r>
      </text>
    </comment>
    <comment ref="AA183" authorId="0" shapeId="0" xr:uid="{944A21FE-7A93-4148-B2A3-10F2C01CB03E}">
      <text>
        <r>
          <rPr>
            <sz val="9"/>
            <color indexed="81"/>
            <rFont val="Tahoma"/>
            <family val="2"/>
          </rPr>
          <t>Assumption</t>
        </r>
      </text>
    </comment>
    <comment ref="AB183" authorId="0" shapeId="0" xr:uid="{7E3A273C-6013-4E12-B595-9F93C5FE9784}">
      <text>
        <r>
          <rPr>
            <sz val="9"/>
            <color indexed="81"/>
            <rFont val="Tahoma"/>
            <family val="2"/>
          </rPr>
          <t>Assumption</t>
        </r>
      </text>
    </comment>
    <comment ref="AL183" authorId="0" shapeId="0" xr:uid="{B20D94FD-274E-4E61-A762-2A2C13C2F9C3}">
      <text>
        <r>
          <rPr>
            <sz val="9"/>
            <color indexed="81"/>
            <rFont val="Tahoma"/>
            <family val="2"/>
          </rPr>
          <t>Assumption</t>
        </r>
      </text>
    </comment>
    <comment ref="AM183" authorId="0" shapeId="0" xr:uid="{BCD45BB0-1170-4156-9D6C-C99AD50EC51B}">
      <text>
        <r>
          <rPr>
            <sz val="9"/>
            <color indexed="81"/>
            <rFont val="Tahoma"/>
            <family val="2"/>
          </rPr>
          <t>Assumption</t>
        </r>
      </text>
    </comment>
    <comment ref="AN183" authorId="0" shapeId="0" xr:uid="{C389CCF3-7465-4730-B2E9-7A5F12924531}">
      <text>
        <r>
          <rPr>
            <sz val="9"/>
            <color indexed="81"/>
            <rFont val="Tahoma"/>
            <family val="2"/>
          </rPr>
          <t>Assumption</t>
        </r>
      </text>
    </comment>
    <comment ref="AO183" authorId="0" shapeId="0" xr:uid="{440B2FE7-D4A9-4C11-B2AE-06B6B492631C}">
      <text>
        <r>
          <rPr>
            <sz val="9"/>
            <color indexed="81"/>
            <rFont val="Tahoma"/>
            <family val="2"/>
          </rPr>
          <t>Assumption</t>
        </r>
      </text>
    </comment>
    <comment ref="AP183" authorId="0" shapeId="0" xr:uid="{5BBD4F06-BA6E-459D-9C14-53213D611E70}">
      <text>
        <r>
          <rPr>
            <sz val="9"/>
            <color indexed="81"/>
            <rFont val="Tahoma"/>
            <family val="2"/>
          </rPr>
          <t>Assumption</t>
        </r>
      </text>
    </comment>
    <comment ref="AR183" authorId="0" shapeId="0" xr:uid="{1088AF98-F35B-4DC3-98F2-78969D16300B}">
      <text>
        <r>
          <rPr>
            <sz val="9"/>
            <color indexed="81"/>
            <rFont val="Tahoma"/>
            <family val="2"/>
          </rPr>
          <t>Assumption</t>
        </r>
      </text>
    </comment>
    <comment ref="AS183" authorId="0" shapeId="0" xr:uid="{D81CF162-BEC8-40A0-A741-636430480A1A}">
      <text>
        <r>
          <rPr>
            <sz val="9"/>
            <color indexed="81"/>
            <rFont val="Tahoma"/>
            <family val="2"/>
          </rPr>
          <t>Assumption</t>
        </r>
      </text>
    </comment>
    <comment ref="AT183" authorId="0" shapeId="0" xr:uid="{B11123EE-B492-4B96-81CA-A9BE9370FC14}">
      <text>
        <r>
          <rPr>
            <sz val="9"/>
            <color indexed="81"/>
            <rFont val="Tahoma"/>
            <family val="2"/>
          </rPr>
          <t>Assumption</t>
        </r>
      </text>
    </comment>
    <comment ref="AU183" authorId="0" shapeId="0" xr:uid="{F337FE6C-4F08-479B-B58E-E5654D423C87}">
      <text>
        <r>
          <rPr>
            <sz val="9"/>
            <color indexed="81"/>
            <rFont val="Tahoma"/>
            <family val="2"/>
          </rPr>
          <t>Assumption</t>
        </r>
      </text>
    </comment>
    <comment ref="X184" authorId="0" shapeId="0" xr:uid="{58BC4AAF-BED3-4A64-8CE9-EE4C017DC1A4}">
      <text>
        <r>
          <rPr>
            <sz val="9"/>
            <color indexed="81"/>
            <rFont val="Tahoma"/>
            <family val="2"/>
          </rPr>
          <t>Assumption</t>
        </r>
      </text>
    </comment>
    <comment ref="Y184" authorId="0" shapeId="0" xr:uid="{0762DBE6-1CBE-428D-AB25-A037DECA42E9}">
      <text>
        <r>
          <rPr>
            <sz val="9"/>
            <color indexed="81"/>
            <rFont val="Tahoma"/>
            <family val="2"/>
          </rPr>
          <t>Assumption</t>
        </r>
      </text>
    </comment>
    <comment ref="Z184" authorId="0" shapeId="0" xr:uid="{1E020691-A698-46A9-B028-13817053B2D6}">
      <text>
        <r>
          <rPr>
            <sz val="9"/>
            <color indexed="81"/>
            <rFont val="Tahoma"/>
            <family val="2"/>
          </rPr>
          <t>Assumption</t>
        </r>
      </text>
    </comment>
    <comment ref="AA184" authorId="0" shapeId="0" xr:uid="{427B750D-1460-4B4A-A7E2-6F89D6571A29}">
      <text>
        <r>
          <rPr>
            <sz val="9"/>
            <color indexed="81"/>
            <rFont val="Tahoma"/>
            <family val="2"/>
          </rPr>
          <t>Assumption</t>
        </r>
      </text>
    </comment>
    <comment ref="AB184" authorId="0" shapeId="0" xr:uid="{0A1D467C-2EF8-4AE8-BEBA-FEA9C53B2E0E}">
      <text>
        <r>
          <rPr>
            <sz val="9"/>
            <color indexed="81"/>
            <rFont val="Tahoma"/>
            <family val="2"/>
          </rPr>
          <t>Assumption</t>
        </r>
      </text>
    </comment>
    <comment ref="AL184" authorId="0" shapeId="0" xr:uid="{FFC788C3-F6A3-4983-8D81-421A845C353C}">
      <text>
        <r>
          <rPr>
            <sz val="9"/>
            <color indexed="81"/>
            <rFont val="Tahoma"/>
            <family val="2"/>
          </rPr>
          <t>Assumption</t>
        </r>
      </text>
    </comment>
    <comment ref="AM184" authorId="0" shapeId="0" xr:uid="{B33A8A0F-0D64-4E7E-97C5-7EB01F9EBF94}">
      <text>
        <r>
          <rPr>
            <sz val="9"/>
            <color indexed="81"/>
            <rFont val="Tahoma"/>
            <family val="2"/>
          </rPr>
          <t>Assumption</t>
        </r>
      </text>
    </comment>
    <comment ref="AN184" authorId="0" shapeId="0" xr:uid="{60875444-D327-4923-9353-000237A4233F}">
      <text>
        <r>
          <rPr>
            <sz val="9"/>
            <color indexed="81"/>
            <rFont val="Tahoma"/>
            <family val="2"/>
          </rPr>
          <t>Assumption</t>
        </r>
      </text>
    </comment>
    <comment ref="AO184" authorId="0" shapeId="0" xr:uid="{BEBB7CB4-9E65-44AB-ACD2-5874224A9306}">
      <text>
        <r>
          <rPr>
            <sz val="9"/>
            <color indexed="81"/>
            <rFont val="Tahoma"/>
            <family val="2"/>
          </rPr>
          <t>Assumption</t>
        </r>
      </text>
    </comment>
    <comment ref="AP184" authorId="0" shapeId="0" xr:uid="{5CA3E1CC-0D62-42C1-BD15-58FB9DBD041A}">
      <text>
        <r>
          <rPr>
            <sz val="9"/>
            <color indexed="81"/>
            <rFont val="Tahoma"/>
            <family val="2"/>
          </rPr>
          <t>Assumption</t>
        </r>
      </text>
    </comment>
    <comment ref="AR184" authorId="0" shapeId="0" xr:uid="{C5A5C10D-E3DD-4497-8B4C-2175723DCAF0}">
      <text>
        <r>
          <rPr>
            <sz val="9"/>
            <color indexed="81"/>
            <rFont val="Tahoma"/>
            <family val="2"/>
          </rPr>
          <t>Assumption</t>
        </r>
      </text>
    </comment>
    <comment ref="AS184" authorId="0" shapeId="0" xr:uid="{3FFEBD1C-CB4F-4390-ABE9-A0F430A71392}">
      <text>
        <r>
          <rPr>
            <sz val="9"/>
            <color indexed="81"/>
            <rFont val="Tahoma"/>
            <family val="2"/>
          </rPr>
          <t>Assumption</t>
        </r>
      </text>
    </comment>
    <comment ref="AT184" authorId="0" shapeId="0" xr:uid="{D76B574E-6698-4FAE-820C-9DA2733A5CD4}">
      <text>
        <r>
          <rPr>
            <sz val="9"/>
            <color indexed="81"/>
            <rFont val="Tahoma"/>
            <family val="2"/>
          </rPr>
          <t>Assumption</t>
        </r>
      </text>
    </comment>
    <comment ref="AU184" authorId="0" shapeId="0" xr:uid="{89B0B5C6-7C20-4153-8856-7DA534712343}">
      <text>
        <r>
          <rPr>
            <sz val="9"/>
            <color indexed="81"/>
            <rFont val="Tahoma"/>
            <family val="2"/>
          </rPr>
          <t>Assumption</t>
        </r>
      </text>
    </comment>
    <comment ref="X185" authorId="0" shapeId="0" xr:uid="{D4E8715E-E41B-4AE3-9600-AAFE40D9E210}">
      <text>
        <r>
          <rPr>
            <sz val="9"/>
            <color indexed="81"/>
            <rFont val="Tahoma"/>
            <family val="2"/>
          </rPr>
          <t>Assumption</t>
        </r>
      </text>
    </comment>
    <comment ref="Y185" authorId="0" shapeId="0" xr:uid="{C44C88CD-C9B8-4B35-8C1C-4D85D0B95ECB}">
      <text>
        <r>
          <rPr>
            <sz val="9"/>
            <color indexed="81"/>
            <rFont val="Tahoma"/>
            <family val="2"/>
          </rPr>
          <t>Assumption</t>
        </r>
      </text>
    </comment>
    <comment ref="Z185" authorId="0" shapeId="0" xr:uid="{2730D77B-0A24-4DC1-9258-C1E658DFD275}">
      <text>
        <r>
          <rPr>
            <sz val="9"/>
            <color indexed="81"/>
            <rFont val="Tahoma"/>
            <family val="2"/>
          </rPr>
          <t>Assumption</t>
        </r>
      </text>
    </comment>
    <comment ref="AA185" authorId="0" shapeId="0" xr:uid="{9EE1B9F9-8AFC-451C-958F-2924A4D59C87}">
      <text>
        <r>
          <rPr>
            <sz val="9"/>
            <color indexed="81"/>
            <rFont val="Tahoma"/>
            <family val="2"/>
          </rPr>
          <t>Assumption</t>
        </r>
      </text>
    </comment>
    <comment ref="AB185" authorId="0" shapeId="0" xr:uid="{CFC66C0F-672D-4193-985E-8A528AFDBAA0}">
      <text>
        <r>
          <rPr>
            <sz val="9"/>
            <color indexed="81"/>
            <rFont val="Tahoma"/>
            <family val="2"/>
          </rPr>
          <t>Assumption</t>
        </r>
      </text>
    </comment>
    <comment ref="AL185" authorId="0" shapeId="0" xr:uid="{56017167-2014-4CC2-A2D6-3AFD51F6C3AD}">
      <text>
        <r>
          <rPr>
            <sz val="9"/>
            <color indexed="81"/>
            <rFont val="Tahoma"/>
            <family val="2"/>
          </rPr>
          <t>Assumption</t>
        </r>
      </text>
    </comment>
    <comment ref="AM185" authorId="0" shapeId="0" xr:uid="{EF758924-C009-4792-9DD3-975482B3F4F6}">
      <text>
        <r>
          <rPr>
            <sz val="9"/>
            <color indexed="81"/>
            <rFont val="Tahoma"/>
            <family val="2"/>
          </rPr>
          <t>Assumption</t>
        </r>
      </text>
    </comment>
    <comment ref="AN185" authorId="0" shapeId="0" xr:uid="{16ED8554-1028-4AFF-9278-73601131F84E}">
      <text>
        <r>
          <rPr>
            <sz val="9"/>
            <color indexed="81"/>
            <rFont val="Tahoma"/>
            <family val="2"/>
          </rPr>
          <t>Assumption</t>
        </r>
      </text>
    </comment>
    <comment ref="AO185" authorId="0" shapeId="0" xr:uid="{71645F9D-0139-45E2-9299-9F3C79D5D0C4}">
      <text>
        <r>
          <rPr>
            <sz val="9"/>
            <color indexed="81"/>
            <rFont val="Tahoma"/>
            <family val="2"/>
          </rPr>
          <t>Assumption</t>
        </r>
      </text>
    </comment>
    <comment ref="AP185" authorId="0" shapeId="0" xr:uid="{D73A8683-5091-44B1-915C-508904B6E11E}">
      <text>
        <r>
          <rPr>
            <sz val="9"/>
            <color indexed="81"/>
            <rFont val="Tahoma"/>
            <family val="2"/>
          </rPr>
          <t>Assumption</t>
        </r>
      </text>
    </comment>
    <comment ref="AR185" authorId="0" shapeId="0" xr:uid="{EAEC2867-1E30-420B-8EFC-637BCA4EEF80}">
      <text>
        <r>
          <rPr>
            <sz val="9"/>
            <color indexed="81"/>
            <rFont val="Tahoma"/>
            <family val="2"/>
          </rPr>
          <t>Assumption</t>
        </r>
      </text>
    </comment>
    <comment ref="AS185" authorId="0" shapeId="0" xr:uid="{CEE21078-6764-4971-A532-3F4DDE28DDCA}">
      <text>
        <r>
          <rPr>
            <sz val="9"/>
            <color indexed="81"/>
            <rFont val="Tahoma"/>
            <family val="2"/>
          </rPr>
          <t>Assumption</t>
        </r>
      </text>
    </comment>
    <comment ref="AT185" authorId="0" shapeId="0" xr:uid="{26997358-0DAF-4030-B43F-7FE916B0D390}">
      <text>
        <r>
          <rPr>
            <sz val="9"/>
            <color indexed="81"/>
            <rFont val="Tahoma"/>
            <family val="2"/>
          </rPr>
          <t>Assumption</t>
        </r>
      </text>
    </comment>
    <comment ref="AU185" authorId="0" shapeId="0" xr:uid="{69395E32-1B1C-4BCC-8C2E-2D3EB6A0CC76}">
      <text>
        <r>
          <rPr>
            <sz val="9"/>
            <color indexed="81"/>
            <rFont val="Tahoma"/>
            <family val="2"/>
          </rPr>
          <t>Assumption</t>
        </r>
      </text>
    </comment>
    <comment ref="X186" authorId="0" shapeId="0" xr:uid="{18D0C391-99EB-4D4C-AAA7-390E46897C10}">
      <text>
        <r>
          <rPr>
            <sz val="9"/>
            <color indexed="81"/>
            <rFont val="Tahoma"/>
            <family val="2"/>
          </rPr>
          <t>Assumption</t>
        </r>
      </text>
    </comment>
    <comment ref="Y186" authorId="0" shapeId="0" xr:uid="{58E6C0FC-28A7-4918-8AE0-D4F9E5EA5BC5}">
      <text>
        <r>
          <rPr>
            <sz val="9"/>
            <color indexed="81"/>
            <rFont val="Tahoma"/>
            <family val="2"/>
          </rPr>
          <t>Assumption</t>
        </r>
      </text>
    </comment>
    <comment ref="Z186" authorId="0" shapeId="0" xr:uid="{4D50CE55-99EE-46FE-AB1E-D63C33A2111C}">
      <text>
        <r>
          <rPr>
            <sz val="9"/>
            <color indexed="81"/>
            <rFont val="Tahoma"/>
            <family val="2"/>
          </rPr>
          <t>Assumption</t>
        </r>
      </text>
    </comment>
    <comment ref="AA186" authorId="0" shapeId="0" xr:uid="{A03658F1-C0A5-42A8-AB0A-42ED2682AE7B}">
      <text>
        <r>
          <rPr>
            <sz val="9"/>
            <color indexed="81"/>
            <rFont val="Tahoma"/>
            <family val="2"/>
          </rPr>
          <t>Assumption</t>
        </r>
      </text>
    </comment>
    <comment ref="AB186" authorId="0" shapeId="0" xr:uid="{C69655A9-B975-43A7-ACDB-F9BED9D6E2E7}">
      <text>
        <r>
          <rPr>
            <sz val="9"/>
            <color indexed="81"/>
            <rFont val="Tahoma"/>
            <family val="2"/>
          </rPr>
          <t>Assumption</t>
        </r>
      </text>
    </comment>
    <comment ref="AL186" authorId="0" shapeId="0" xr:uid="{2730BBE1-4B92-4A70-BF37-7EFF5D6AE1A8}">
      <text>
        <r>
          <rPr>
            <sz val="9"/>
            <color indexed="81"/>
            <rFont val="Tahoma"/>
            <family val="2"/>
          </rPr>
          <t>Assumption</t>
        </r>
      </text>
    </comment>
    <comment ref="AM186" authorId="0" shapeId="0" xr:uid="{1A0742FB-CF1C-42F8-AAFD-4126C3909741}">
      <text>
        <r>
          <rPr>
            <sz val="9"/>
            <color indexed="81"/>
            <rFont val="Tahoma"/>
            <family val="2"/>
          </rPr>
          <t>Assumption</t>
        </r>
      </text>
    </comment>
    <comment ref="AN186" authorId="0" shapeId="0" xr:uid="{D7527602-4E64-4782-AF3A-19BD85354ACC}">
      <text>
        <r>
          <rPr>
            <sz val="9"/>
            <color indexed="81"/>
            <rFont val="Tahoma"/>
            <family val="2"/>
          </rPr>
          <t>Assumption</t>
        </r>
      </text>
    </comment>
    <comment ref="AO186" authorId="0" shapeId="0" xr:uid="{3C7CDB35-CE97-4E6F-AF80-F99DB3453934}">
      <text>
        <r>
          <rPr>
            <sz val="9"/>
            <color indexed="81"/>
            <rFont val="Tahoma"/>
            <family val="2"/>
          </rPr>
          <t>Assumption</t>
        </r>
      </text>
    </comment>
    <comment ref="AP186" authorId="0" shapeId="0" xr:uid="{8162AF00-1578-43E4-B1B3-5DCCD71F3F37}">
      <text>
        <r>
          <rPr>
            <sz val="9"/>
            <color indexed="81"/>
            <rFont val="Tahoma"/>
            <family val="2"/>
          </rPr>
          <t>Assumption</t>
        </r>
      </text>
    </comment>
    <comment ref="AR186" authorId="0" shapeId="0" xr:uid="{479EA239-1CEB-4909-A312-AB371909A20B}">
      <text>
        <r>
          <rPr>
            <sz val="9"/>
            <color indexed="81"/>
            <rFont val="Tahoma"/>
            <family val="2"/>
          </rPr>
          <t>Assumption</t>
        </r>
      </text>
    </comment>
    <comment ref="AS186" authorId="0" shapeId="0" xr:uid="{BFE22436-A565-4A69-B433-6275B93D84FC}">
      <text>
        <r>
          <rPr>
            <sz val="9"/>
            <color indexed="81"/>
            <rFont val="Tahoma"/>
            <family val="2"/>
          </rPr>
          <t>Assumption</t>
        </r>
      </text>
    </comment>
    <comment ref="AT186" authorId="0" shapeId="0" xr:uid="{305515FB-BA3E-4AAF-9A21-EAF9302693A1}">
      <text>
        <r>
          <rPr>
            <sz val="9"/>
            <color indexed="81"/>
            <rFont val="Tahoma"/>
            <family val="2"/>
          </rPr>
          <t>Assumption</t>
        </r>
      </text>
    </comment>
    <comment ref="AU186" authorId="0" shapeId="0" xr:uid="{7096C787-5FDE-44E4-BA35-F92C5C6FA758}">
      <text>
        <r>
          <rPr>
            <sz val="9"/>
            <color indexed="81"/>
            <rFont val="Tahoma"/>
            <family val="2"/>
          </rPr>
          <t>Assumption</t>
        </r>
      </text>
    </comment>
    <comment ref="X187" authorId="0" shapeId="0" xr:uid="{75AB1E21-143B-4867-9CDF-6962DC6DC834}">
      <text>
        <r>
          <rPr>
            <sz val="9"/>
            <color indexed="81"/>
            <rFont val="Tahoma"/>
            <family val="2"/>
          </rPr>
          <t>Assumption</t>
        </r>
      </text>
    </comment>
    <comment ref="Y187" authorId="0" shapeId="0" xr:uid="{09381091-20FD-4E8C-99AF-BB6822F12F3C}">
      <text>
        <r>
          <rPr>
            <sz val="9"/>
            <color indexed="81"/>
            <rFont val="Tahoma"/>
            <family val="2"/>
          </rPr>
          <t>Assumption</t>
        </r>
      </text>
    </comment>
    <comment ref="Z187" authorId="0" shapeId="0" xr:uid="{37CA5D6A-5E13-4340-BB0E-FDC3AD085CDB}">
      <text>
        <r>
          <rPr>
            <sz val="9"/>
            <color indexed="81"/>
            <rFont val="Tahoma"/>
            <family val="2"/>
          </rPr>
          <t>Assumption</t>
        </r>
      </text>
    </comment>
    <comment ref="AA187" authorId="0" shapeId="0" xr:uid="{86CB9620-1884-4F3B-8A89-FEC193EFB760}">
      <text>
        <r>
          <rPr>
            <sz val="9"/>
            <color indexed="81"/>
            <rFont val="Tahoma"/>
            <family val="2"/>
          </rPr>
          <t>Assumption</t>
        </r>
      </text>
    </comment>
    <comment ref="AB187" authorId="0" shapeId="0" xr:uid="{384FD876-4E64-43E8-9BDF-1518128CB5CA}">
      <text>
        <r>
          <rPr>
            <sz val="9"/>
            <color indexed="81"/>
            <rFont val="Tahoma"/>
            <family val="2"/>
          </rPr>
          <t>Assumption</t>
        </r>
      </text>
    </comment>
    <comment ref="AL187" authorId="0" shapeId="0" xr:uid="{A8351935-6A0F-4AED-8CF9-DFF95234345B}">
      <text>
        <r>
          <rPr>
            <sz val="9"/>
            <color indexed="81"/>
            <rFont val="Tahoma"/>
            <family val="2"/>
          </rPr>
          <t>Assumption</t>
        </r>
      </text>
    </comment>
    <comment ref="AM187" authorId="0" shapeId="0" xr:uid="{271534BA-E44B-4708-A270-790DED496933}">
      <text>
        <r>
          <rPr>
            <sz val="9"/>
            <color indexed="81"/>
            <rFont val="Tahoma"/>
            <family val="2"/>
          </rPr>
          <t>Assumption</t>
        </r>
      </text>
    </comment>
    <comment ref="AN187" authorId="0" shapeId="0" xr:uid="{5143ABA7-6060-4376-8B6D-F2FF2A2209F1}">
      <text>
        <r>
          <rPr>
            <sz val="9"/>
            <color indexed="81"/>
            <rFont val="Tahoma"/>
            <family val="2"/>
          </rPr>
          <t>Assumption</t>
        </r>
      </text>
    </comment>
    <comment ref="AO187" authorId="0" shapeId="0" xr:uid="{001AA901-71FC-4C7A-A431-CEF662AF5CE1}">
      <text>
        <r>
          <rPr>
            <sz val="9"/>
            <color indexed="81"/>
            <rFont val="Tahoma"/>
            <family val="2"/>
          </rPr>
          <t>Assumption</t>
        </r>
      </text>
    </comment>
    <comment ref="AP187" authorId="0" shapeId="0" xr:uid="{41EE7FAE-3767-4ABD-8405-44414522FD66}">
      <text>
        <r>
          <rPr>
            <sz val="9"/>
            <color indexed="81"/>
            <rFont val="Tahoma"/>
            <family val="2"/>
          </rPr>
          <t>Assumption</t>
        </r>
      </text>
    </comment>
    <comment ref="AR187" authorId="0" shapeId="0" xr:uid="{50429234-3635-45A9-8447-EB2B70ECBE61}">
      <text>
        <r>
          <rPr>
            <sz val="9"/>
            <color indexed="81"/>
            <rFont val="Tahoma"/>
            <family val="2"/>
          </rPr>
          <t>Assumption</t>
        </r>
      </text>
    </comment>
    <comment ref="AS187" authorId="0" shapeId="0" xr:uid="{F7E7BE69-1B5C-4220-B6AE-3F3786DDF46B}">
      <text>
        <r>
          <rPr>
            <sz val="9"/>
            <color indexed="81"/>
            <rFont val="Tahoma"/>
            <family val="2"/>
          </rPr>
          <t>Assumption</t>
        </r>
      </text>
    </comment>
    <comment ref="AT187" authorId="0" shapeId="0" xr:uid="{CE02CB96-6CF0-4BF9-8B56-6B9C211CFFF6}">
      <text>
        <r>
          <rPr>
            <sz val="9"/>
            <color indexed="81"/>
            <rFont val="Tahoma"/>
            <family val="2"/>
          </rPr>
          <t>Assumption</t>
        </r>
      </text>
    </comment>
    <comment ref="AU187" authorId="0" shapeId="0" xr:uid="{98951452-0778-44FB-B7F6-AC840CE6401D}">
      <text>
        <r>
          <rPr>
            <sz val="9"/>
            <color indexed="81"/>
            <rFont val="Tahoma"/>
            <family val="2"/>
          </rPr>
          <t>Assumption</t>
        </r>
      </text>
    </comment>
    <comment ref="AL188" authorId="0" shapeId="0" xr:uid="{58B14C45-9498-43A0-BF7C-ABB061034097}">
      <text>
        <r>
          <rPr>
            <sz val="9"/>
            <color indexed="81"/>
            <rFont val="Tahoma"/>
            <family val="2"/>
          </rPr>
          <t>Assumption</t>
        </r>
      </text>
    </comment>
    <comment ref="AM188" authorId="0" shapeId="0" xr:uid="{A8BB9FF6-D81E-4C4E-8E5D-7CBF3C08BAC5}">
      <text>
        <r>
          <rPr>
            <sz val="9"/>
            <color indexed="81"/>
            <rFont val="Tahoma"/>
            <family val="2"/>
          </rPr>
          <t>Assumption</t>
        </r>
      </text>
    </comment>
    <comment ref="AN188" authorId="0" shapeId="0" xr:uid="{4C7AA69B-FD82-40D9-B4B5-1D7B27DE12F8}">
      <text>
        <r>
          <rPr>
            <sz val="9"/>
            <color indexed="81"/>
            <rFont val="Tahoma"/>
            <family val="2"/>
          </rPr>
          <t>Assumption</t>
        </r>
      </text>
    </comment>
    <comment ref="AO188" authorId="0" shapeId="0" xr:uid="{BB25D35C-21ED-4988-BDFB-0F00BBAFF87D}">
      <text>
        <r>
          <rPr>
            <sz val="9"/>
            <color indexed="81"/>
            <rFont val="Tahoma"/>
            <family val="2"/>
          </rPr>
          <t>Assumption</t>
        </r>
      </text>
    </comment>
    <comment ref="AP188" authorId="0" shapeId="0" xr:uid="{F182A365-23EE-4978-B669-D72CFD928164}">
      <text>
        <r>
          <rPr>
            <sz val="9"/>
            <color indexed="81"/>
            <rFont val="Tahoma"/>
            <family val="2"/>
          </rPr>
          <t>Assumption</t>
        </r>
      </text>
    </comment>
    <comment ref="AR188" authorId="0" shapeId="0" xr:uid="{E4FE64BD-ED7F-4524-BB72-4557FC060C2C}">
      <text>
        <r>
          <rPr>
            <sz val="9"/>
            <color indexed="81"/>
            <rFont val="Tahoma"/>
            <family val="2"/>
          </rPr>
          <t>Assumption</t>
        </r>
      </text>
    </comment>
    <comment ref="AS188" authorId="0" shapeId="0" xr:uid="{5903A818-46CB-4927-9C71-8325F419D785}">
      <text>
        <r>
          <rPr>
            <sz val="9"/>
            <color indexed="81"/>
            <rFont val="Tahoma"/>
            <family val="2"/>
          </rPr>
          <t>Assumption</t>
        </r>
      </text>
    </comment>
    <comment ref="AT188" authorId="0" shapeId="0" xr:uid="{B412ACED-29D6-4C23-BD05-E893463D9C30}">
      <text>
        <r>
          <rPr>
            <sz val="9"/>
            <color indexed="81"/>
            <rFont val="Tahoma"/>
            <family val="2"/>
          </rPr>
          <t>Assumption</t>
        </r>
      </text>
    </comment>
    <comment ref="AU188" authorId="0" shapeId="0" xr:uid="{B93FD8CE-8A1F-40A0-B412-CD9F927FEE9B}">
      <text>
        <r>
          <rPr>
            <sz val="9"/>
            <color indexed="81"/>
            <rFont val="Tahoma"/>
            <family val="2"/>
          </rPr>
          <t>Assumption</t>
        </r>
      </text>
    </comment>
    <comment ref="AL189" authorId="0" shapeId="0" xr:uid="{4424CCE0-DDCF-4A6E-9E94-630323805AA7}">
      <text>
        <r>
          <rPr>
            <sz val="9"/>
            <color indexed="81"/>
            <rFont val="Tahoma"/>
            <family val="2"/>
          </rPr>
          <t>Assumption</t>
        </r>
      </text>
    </comment>
    <comment ref="AM189" authorId="0" shapeId="0" xr:uid="{AF128C65-C60A-4069-9FB8-BAF3D36C98F7}">
      <text>
        <r>
          <rPr>
            <sz val="9"/>
            <color indexed="81"/>
            <rFont val="Tahoma"/>
            <family val="2"/>
          </rPr>
          <t>Assumption</t>
        </r>
      </text>
    </comment>
    <comment ref="AN189" authorId="0" shapeId="0" xr:uid="{6BB6A88C-916A-4573-B855-75BC7169255C}">
      <text>
        <r>
          <rPr>
            <sz val="9"/>
            <color indexed="81"/>
            <rFont val="Tahoma"/>
            <family val="2"/>
          </rPr>
          <t>Assumption</t>
        </r>
      </text>
    </comment>
    <comment ref="AO189" authorId="0" shapeId="0" xr:uid="{A46F2B0A-EB94-4176-9291-B0EFF41E4770}">
      <text>
        <r>
          <rPr>
            <sz val="9"/>
            <color indexed="81"/>
            <rFont val="Tahoma"/>
            <family val="2"/>
          </rPr>
          <t>Assumption</t>
        </r>
      </text>
    </comment>
    <comment ref="AP189" authorId="0" shapeId="0" xr:uid="{4884327B-8988-4572-9F8C-9EE204F56E52}">
      <text>
        <r>
          <rPr>
            <sz val="9"/>
            <color indexed="81"/>
            <rFont val="Tahoma"/>
            <family val="2"/>
          </rPr>
          <t>Assumption</t>
        </r>
      </text>
    </comment>
    <comment ref="AR189" authorId="0" shapeId="0" xr:uid="{5CFB7A4A-04F1-49DE-A673-75FE950B6508}">
      <text>
        <r>
          <rPr>
            <sz val="9"/>
            <color indexed="81"/>
            <rFont val="Tahoma"/>
            <family val="2"/>
          </rPr>
          <t>Assumption</t>
        </r>
      </text>
    </comment>
    <comment ref="AS189" authorId="0" shapeId="0" xr:uid="{272A1FC5-A34A-4D3A-AEFE-8CB92DD5E9EB}">
      <text>
        <r>
          <rPr>
            <sz val="9"/>
            <color indexed="81"/>
            <rFont val="Tahoma"/>
            <family val="2"/>
          </rPr>
          <t>Assumption</t>
        </r>
      </text>
    </comment>
    <comment ref="AT189" authorId="0" shapeId="0" xr:uid="{0921C350-1CC4-48EE-8AFF-CA3D72144536}">
      <text>
        <r>
          <rPr>
            <sz val="9"/>
            <color indexed="81"/>
            <rFont val="Tahoma"/>
            <family val="2"/>
          </rPr>
          <t>Assumption</t>
        </r>
      </text>
    </comment>
    <comment ref="AU189" authorId="0" shapeId="0" xr:uid="{5033BF5E-C6C9-4E68-B9A2-43C42E3F34E8}">
      <text>
        <r>
          <rPr>
            <sz val="9"/>
            <color indexed="81"/>
            <rFont val="Tahoma"/>
            <family val="2"/>
          </rPr>
          <t>Assumption</t>
        </r>
      </text>
    </comment>
    <comment ref="AL190" authorId="0" shapeId="0" xr:uid="{D7DCDC06-D5DB-4B12-92E3-A22EDF484152}">
      <text>
        <r>
          <rPr>
            <sz val="9"/>
            <color indexed="81"/>
            <rFont val="Tahoma"/>
            <family val="2"/>
          </rPr>
          <t>Assumption</t>
        </r>
      </text>
    </comment>
    <comment ref="AM190" authorId="0" shapeId="0" xr:uid="{6703A048-069F-4128-839C-844D7480EAD2}">
      <text>
        <r>
          <rPr>
            <sz val="9"/>
            <color indexed="81"/>
            <rFont val="Tahoma"/>
            <family val="2"/>
          </rPr>
          <t>Assumption</t>
        </r>
      </text>
    </comment>
    <comment ref="AN190" authorId="0" shapeId="0" xr:uid="{336060E9-EB3A-4F59-88F5-9A4B97216BAA}">
      <text>
        <r>
          <rPr>
            <sz val="9"/>
            <color indexed="81"/>
            <rFont val="Tahoma"/>
            <family val="2"/>
          </rPr>
          <t>Assumption</t>
        </r>
      </text>
    </comment>
    <comment ref="AO190" authorId="0" shapeId="0" xr:uid="{60EB2024-F871-4F92-85EF-4971CC94D0B8}">
      <text>
        <r>
          <rPr>
            <sz val="9"/>
            <color indexed="81"/>
            <rFont val="Tahoma"/>
            <family val="2"/>
          </rPr>
          <t>Assumption</t>
        </r>
      </text>
    </comment>
    <comment ref="AP190" authorId="0" shapeId="0" xr:uid="{7A1E1F16-DA2A-444F-96AB-E6DDD80DD017}">
      <text>
        <r>
          <rPr>
            <sz val="9"/>
            <color indexed="81"/>
            <rFont val="Tahoma"/>
            <family val="2"/>
          </rPr>
          <t>Assumption</t>
        </r>
      </text>
    </comment>
    <comment ref="AR190" authorId="0" shapeId="0" xr:uid="{78F48FBD-7A13-4FB0-8DDF-50FECD0C495F}">
      <text>
        <r>
          <rPr>
            <sz val="9"/>
            <color indexed="81"/>
            <rFont val="Tahoma"/>
            <family val="2"/>
          </rPr>
          <t>Assumption</t>
        </r>
      </text>
    </comment>
    <comment ref="AS190" authorId="0" shapeId="0" xr:uid="{E012E892-C4CA-45B9-A387-F881063279F4}">
      <text>
        <r>
          <rPr>
            <sz val="9"/>
            <color indexed="81"/>
            <rFont val="Tahoma"/>
            <family val="2"/>
          </rPr>
          <t>Assumption</t>
        </r>
      </text>
    </comment>
    <comment ref="AT190" authorId="0" shapeId="0" xr:uid="{46C9046A-BB08-4F6F-A038-4EF380C37472}">
      <text>
        <r>
          <rPr>
            <sz val="9"/>
            <color indexed="81"/>
            <rFont val="Tahoma"/>
            <family val="2"/>
          </rPr>
          <t>Assumption</t>
        </r>
      </text>
    </comment>
    <comment ref="AU190" authorId="0" shapeId="0" xr:uid="{945DA9DD-310C-4C87-9C80-5B0FB2315E1B}">
      <text>
        <r>
          <rPr>
            <sz val="9"/>
            <color indexed="81"/>
            <rFont val="Tahoma"/>
            <family val="2"/>
          </rPr>
          <t>Assumption</t>
        </r>
      </text>
    </comment>
    <comment ref="AL191" authorId="0" shapeId="0" xr:uid="{E9146958-BA82-4278-B5F5-FFA191910C26}">
      <text>
        <r>
          <rPr>
            <sz val="9"/>
            <color indexed="81"/>
            <rFont val="Tahoma"/>
            <family val="2"/>
          </rPr>
          <t>Assumption</t>
        </r>
      </text>
    </comment>
    <comment ref="AM191" authorId="0" shapeId="0" xr:uid="{CDBA2F37-326D-473E-90D4-244E35DB6FA9}">
      <text>
        <r>
          <rPr>
            <sz val="9"/>
            <color indexed="81"/>
            <rFont val="Tahoma"/>
            <family val="2"/>
          </rPr>
          <t>Assumption</t>
        </r>
      </text>
    </comment>
    <comment ref="AN191" authorId="0" shapeId="0" xr:uid="{DE1EBDB1-76B1-4834-8CD4-059F0DFD43D3}">
      <text>
        <r>
          <rPr>
            <sz val="9"/>
            <color indexed="81"/>
            <rFont val="Tahoma"/>
            <family val="2"/>
          </rPr>
          <t>Assumption</t>
        </r>
      </text>
    </comment>
    <comment ref="AO191" authorId="0" shapeId="0" xr:uid="{4AC519F7-46FF-4B5E-A76C-DD4A37016DD6}">
      <text>
        <r>
          <rPr>
            <sz val="9"/>
            <color indexed="81"/>
            <rFont val="Tahoma"/>
            <family val="2"/>
          </rPr>
          <t>Assumption</t>
        </r>
      </text>
    </comment>
    <comment ref="AP191" authorId="0" shapeId="0" xr:uid="{A1A68404-2114-490E-A637-798066B57354}">
      <text>
        <r>
          <rPr>
            <sz val="9"/>
            <color indexed="81"/>
            <rFont val="Tahoma"/>
            <family val="2"/>
          </rPr>
          <t>Assumption</t>
        </r>
      </text>
    </comment>
    <comment ref="AR191" authorId="0" shapeId="0" xr:uid="{E91BCCE3-2ED6-4608-A52A-13A1DA1B2C69}">
      <text>
        <r>
          <rPr>
            <sz val="9"/>
            <color indexed="81"/>
            <rFont val="Tahoma"/>
            <family val="2"/>
          </rPr>
          <t>Assumption</t>
        </r>
      </text>
    </comment>
    <comment ref="AS191" authorId="0" shapeId="0" xr:uid="{7D4EF593-2FEE-49E2-80DD-6CE3B8551CA1}">
      <text>
        <r>
          <rPr>
            <sz val="9"/>
            <color indexed="81"/>
            <rFont val="Tahoma"/>
            <family val="2"/>
          </rPr>
          <t>Assumption</t>
        </r>
      </text>
    </comment>
    <comment ref="AT191" authorId="0" shapeId="0" xr:uid="{31207503-D6DD-4047-947D-A3212A9E0D7B}">
      <text>
        <r>
          <rPr>
            <sz val="9"/>
            <color indexed="81"/>
            <rFont val="Tahoma"/>
            <family val="2"/>
          </rPr>
          <t>Assumption</t>
        </r>
      </text>
    </comment>
    <comment ref="AU191" authorId="0" shapeId="0" xr:uid="{6978611C-6057-4D4B-BA7F-9D39F30C6DEF}">
      <text>
        <r>
          <rPr>
            <sz val="9"/>
            <color indexed="81"/>
            <rFont val="Tahoma"/>
            <family val="2"/>
          </rPr>
          <t>Assumption</t>
        </r>
      </text>
    </comment>
    <comment ref="AL192" authorId="0" shapeId="0" xr:uid="{5D7AF3E3-8D4C-4D54-B872-7FDDF7303DB4}">
      <text>
        <r>
          <rPr>
            <sz val="9"/>
            <color indexed="81"/>
            <rFont val="Tahoma"/>
            <family val="2"/>
          </rPr>
          <t>Assumption</t>
        </r>
      </text>
    </comment>
    <comment ref="AM192" authorId="0" shapeId="0" xr:uid="{4451F1D0-B57D-4658-A22D-2D0EEF6CD247}">
      <text>
        <r>
          <rPr>
            <sz val="9"/>
            <color indexed="81"/>
            <rFont val="Tahoma"/>
            <family val="2"/>
          </rPr>
          <t>Assumption</t>
        </r>
      </text>
    </comment>
    <comment ref="AN192" authorId="0" shapeId="0" xr:uid="{4E728BD2-86E6-4029-9DEF-C75D4E99BCF5}">
      <text>
        <r>
          <rPr>
            <sz val="9"/>
            <color indexed="81"/>
            <rFont val="Tahoma"/>
            <family val="2"/>
          </rPr>
          <t>Assumption</t>
        </r>
      </text>
    </comment>
    <comment ref="AO192" authorId="0" shapeId="0" xr:uid="{761409E6-B58D-40FF-9BF7-CF82E796CD4B}">
      <text>
        <r>
          <rPr>
            <sz val="9"/>
            <color indexed="81"/>
            <rFont val="Tahoma"/>
            <family val="2"/>
          </rPr>
          <t>Assumption</t>
        </r>
      </text>
    </comment>
    <comment ref="AP192" authorId="0" shapeId="0" xr:uid="{4BEBED4C-8602-45A3-8180-945C390257CF}">
      <text>
        <r>
          <rPr>
            <sz val="9"/>
            <color indexed="81"/>
            <rFont val="Tahoma"/>
            <family val="2"/>
          </rPr>
          <t>Assumption</t>
        </r>
      </text>
    </comment>
    <comment ref="AR192" authorId="0" shapeId="0" xr:uid="{0B7BBD1E-5E22-4D3B-AC97-913C994A0FC2}">
      <text>
        <r>
          <rPr>
            <sz val="9"/>
            <color indexed="81"/>
            <rFont val="Tahoma"/>
            <family val="2"/>
          </rPr>
          <t>Assumption</t>
        </r>
      </text>
    </comment>
    <comment ref="AS192" authorId="0" shapeId="0" xr:uid="{79DF12A4-BA6A-45A1-86FF-757470469F1A}">
      <text>
        <r>
          <rPr>
            <sz val="9"/>
            <color indexed="81"/>
            <rFont val="Tahoma"/>
            <family val="2"/>
          </rPr>
          <t>Assumption</t>
        </r>
      </text>
    </comment>
    <comment ref="AT192" authorId="0" shapeId="0" xr:uid="{795B1204-B714-4DEF-9583-A99E239CE569}">
      <text>
        <r>
          <rPr>
            <sz val="9"/>
            <color indexed="81"/>
            <rFont val="Tahoma"/>
            <family val="2"/>
          </rPr>
          <t>Assumption</t>
        </r>
      </text>
    </comment>
    <comment ref="AU192" authorId="0" shapeId="0" xr:uid="{56780290-C1C7-4B09-A46D-9993DF57E4E0}">
      <text>
        <r>
          <rPr>
            <sz val="9"/>
            <color indexed="81"/>
            <rFont val="Tahoma"/>
            <family val="2"/>
          </rPr>
          <t>Assumption</t>
        </r>
      </text>
    </comment>
    <comment ref="AL193" authorId="0" shapeId="0" xr:uid="{1C828058-019E-42BF-96B4-96264D19D242}">
      <text>
        <r>
          <rPr>
            <sz val="9"/>
            <color indexed="81"/>
            <rFont val="Tahoma"/>
            <family val="2"/>
          </rPr>
          <t>Assumption</t>
        </r>
      </text>
    </comment>
    <comment ref="AM193" authorId="0" shapeId="0" xr:uid="{E71C6B6C-F26C-405E-943D-38DFCB1CD2BD}">
      <text>
        <r>
          <rPr>
            <sz val="9"/>
            <color indexed="81"/>
            <rFont val="Tahoma"/>
            <family val="2"/>
          </rPr>
          <t>Assumption</t>
        </r>
      </text>
    </comment>
    <comment ref="AN193" authorId="0" shapeId="0" xr:uid="{4A23C801-04D7-408C-88BC-00DEE002EBFE}">
      <text>
        <r>
          <rPr>
            <sz val="9"/>
            <color indexed="81"/>
            <rFont val="Tahoma"/>
            <family val="2"/>
          </rPr>
          <t>Assumption</t>
        </r>
      </text>
    </comment>
    <comment ref="AO193" authorId="0" shapeId="0" xr:uid="{16C0F7A7-20CD-4EC5-BD1A-112936C6115C}">
      <text>
        <r>
          <rPr>
            <sz val="9"/>
            <color indexed="81"/>
            <rFont val="Tahoma"/>
            <family val="2"/>
          </rPr>
          <t>Assumption</t>
        </r>
      </text>
    </comment>
    <comment ref="AP193" authorId="0" shapeId="0" xr:uid="{B9E2C431-9B2E-4CFD-9E34-896052B319BD}">
      <text>
        <r>
          <rPr>
            <sz val="9"/>
            <color indexed="81"/>
            <rFont val="Tahoma"/>
            <family val="2"/>
          </rPr>
          <t>Assumption</t>
        </r>
      </text>
    </comment>
    <comment ref="AR193" authorId="0" shapeId="0" xr:uid="{15F4900E-A31B-455E-92B7-C713648B2C97}">
      <text>
        <r>
          <rPr>
            <sz val="9"/>
            <color indexed="81"/>
            <rFont val="Tahoma"/>
            <family val="2"/>
          </rPr>
          <t>Assumption</t>
        </r>
      </text>
    </comment>
    <comment ref="AS193" authorId="0" shapeId="0" xr:uid="{A2D00316-5548-44B0-9651-7A3A58A7CA36}">
      <text>
        <r>
          <rPr>
            <sz val="9"/>
            <color indexed="81"/>
            <rFont val="Tahoma"/>
            <family val="2"/>
          </rPr>
          <t>Assumption</t>
        </r>
      </text>
    </comment>
    <comment ref="AT193" authorId="0" shapeId="0" xr:uid="{C40DA6D9-22ED-4A1B-BB64-A0C508C72EBE}">
      <text>
        <r>
          <rPr>
            <sz val="9"/>
            <color indexed="81"/>
            <rFont val="Tahoma"/>
            <family val="2"/>
          </rPr>
          <t>Assumption</t>
        </r>
      </text>
    </comment>
    <comment ref="AU193" authorId="0" shapeId="0" xr:uid="{908E9827-F8A0-45F3-B313-98DCA0663E7F}">
      <text>
        <r>
          <rPr>
            <sz val="9"/>
            <color indexed="81"/>
            <rFont val="Tahoma"/>
            <family val="2"/>
          </rPr>
          <t>Assumption</t>
        </r>
      </text>
    </comment>
    <comment ref="AL194" authorId="0" shapeId="0" xr:uid="{7112DBEB-F344-4E32-9C39-776454F06741}">
      <text>
        <r>
          <rPr>
            <sz val="9"/>
            <color indexed="81"/>
            <rFont val="Tahoma"/>
            <family val="2"/>
          </rPr>
          <t>Assumption</t>
        </r>
      </text>
    </comment>
    <comment ref="AM194" authorId="0" shapeId="0" xr:uid="{A37ABBCC-A4D2-4D76-9C94-7688EFA772D4}">
      <text>
        <r>
          <rPr>
            <sz val="9"/>
            <color indexed="81"/>
            <rFont val="Tahoma"/>
            <family val="2"/>
          </rPr>
          <t>Assumption</t>
        </r>
      </text>
    </comment>
    <comment ref="AN194" authorId="0" shapeId="0" xr:uid="{DEB4257B-1324-4CDA-B595-2E2AF0672223}">
      <text>
        <r>
          <rPr>
            <sz val="9"/>
            <color indexed="81"/>
            <rFont val="Tahoma"/>
            <family val="2"/>
          </rPr>
          <t>Assumption</t>
        </r>
      </text>
    </comment>
    <comment ref="AO194" authorId="0" shapeId="0" xr:uid="{BECC8482-0F65-4611-8FF3-AF681B8E4C2A}">
      <text>
        <r>
          <rPr>
            <sz val="9"/>
            <color indexed="81"/>
            <rFont val="Tahoma"/>
            <family val="2"/>
          </rPr>
          <t>Assumption</t>
        </r>
      </text>
    </comment>
    <comment ref="AP194" authorId="0" shapeId="0" xr:uid="{E3BB483F-58E7-4483-895C-7DD93ADE9802}">
      <text>
        <r>
          <rPr>
            <sz val="9"/>
            <color indexed="81"/>
            <rFont val="Tahoma"/>
            <family val="2"/>
          </rPr>
          <t>Assumption</t>
        </r>
      </text>
    </comment>
    <comment ref="AR194" authorId="0" shapeId="0" xr:uid="{468054B0-12FA-4B3B-B262-6B5248C4BF3D}">
      <text>
        <r>
          <rPr>
            <sz val="9"/>
            <color indexed="81"/>
            <rFont val="Tahoma"/>
            <family val="2"/>
          </rPr>
          <t>Assumption</t>
        </r>
      </text>
    </comment>
    <comment ref="AS194" authorId="0" shapeId="0" xr:uid="{FC0B4486-F31B-4863-BBA6-0F4AD9EF6AB1}">
      <text>
        <r>
          <rPr>
            <sz val="9"/>
            <color indexed="81"/>
            <rFont val="Tahoma"/>
            <family val="2"/>
          </rPr>
          <t>Assumption</t>
        </r>
      </text>
    </comment>
    <comment ref="AT194" authorId="0" shapeId="0" xr:uid="{47CE90C4-9FB1-45DF-8DAC-C66F91F41A25}">
      <text>
        <r>
          <rPr>
            <sz val="9"/>
            <color indexed="81"/>
            <rFont val="Tahoma"/>
            <family val="2"/>
          </rPr>
          <t>Assumption</t>
        </r>
      </text>
    </comment>
    <comment ref="AU194" authorId="0" shapeId="0" xr:uid="{6F2F5889-D1FF-41E6-A80B-A13890028663}">
      <text>
        <r>
          <rPr>
            <sz val="9"/>
            <color indexed="81"/>
            <rFont val="Tahoma"/>
            <family val="2"/>
          </rPr>
          <t>Assumption</t>
        </r>
      </text>
    </comment>
    <comment ref="AL195" authorId="0" shapeId="0" xr:uid="{1F7016EB-84A5-4ED5-A1FD-E153E2FE0F28}">
      <text>
        <r>
          <rPr>
            <sz val="9"/>
            <color indexed="81"/>
            <rFont val="Tahoma"/>
            <family val="2"/>
          </rPr>
          <t>Assumption</t>
        </r>
      </text>
    </comment>
    <comment ref="AM195" authorId="0" shapeId="0" xr:uid="{D016CE86-C403-4768-8CC7-63F4A94AC781}">
      <text>
        <r>
          <rPr>
            <sz val="9"/>
            <color indexed="81"/>
            <rFont val="Tahoma"/>
            <family val="2"/>
          </rPr>
          <t>Assumption</t>
        </r>
      </text>
    </comment>
    <comment ref="AN195" authorId="0" shapeId="0" xr:uid="{DB2B4C59-4BF0-46F2-9979-0CB643AD5D85}">
      <text>
        <r>
          <rPr>
            <sz val="9"/>
            <color indexed="81"/>
            <rFont val="Tahoma"/>
            <family val="2"/>
          </rPr>
          <t>Assumption</t>
        </r>
      </text>
    </comment>
    <comment ref="AO195" authorId="0" shapeId="0" xr:uid="{CC020F5F-A630-41B8-931E-1094FD9192F9}">
      <text>
        <r>
          <rPr>
            <sz val="9"/>
            <color indexed="81"/>
            <rFont val="Tahoma"/>
            <family val="2"/>
          </rPr>
          <t>Assumption</t>
        </r>
      </text>
    </comment>
    <comment ref="AP195" authorId="0" shapeId="0" xr:uid="{678DA6BD-DC76-444A-9E67-BC468BD8DCF8}">
      <text>
        <r>
          <rPr>
            <sz val="9"/>
            <color indexed="81"/>
            <rFont val="Tahoma"/>
            <family val="2"/>
          </rPr>
          <t>Assumption</t>
        </r>
      </text>
    </comment>
    <comment ref="AR195" authorId="0" shapeId="0" xr:uid="{BCD9AF17-FF37-4A50-8EE7-D41A2C8FA6EC}">
      <text>
        <r>
          <rPr>
            <sz val="9"/>
            <color indexed="81"/>
            <rFont val="Tahoma"/>
            <family val="2"/>
          </rPr>
          <t>Assumption</t>
        </r>
      </text>
    </comment>
    <comment ref="AS195" authorId="0" shapeId="0" xr:uid="{85EE6B70-2F6A-4385-B0A4-8D44F3ADD83A}">
      <text>
        <r>
          <rPr>
            <sz val="9"/>
            <color indexed="81"/>
            <rFont val="Tahoma"/>
            <family val="2"/>
          </rPr>
          <t>Assumption</t>
        </r>
      </text>
    </comment>
    <comment ref="AT195" authorId="0" shapeId="0" xr:uid="{5A96EA31-6A9C-44CA-A6A9-D6610FD8CC33}">
      <text>
        <r>
          <rPr>
            <sz val="9"/>
            <color indexed="81"/>
            <rFont val="Tahoma"/>
            <family val="2"/>
          </rPr>
          <t>Assumption</t>
        </r>
      </text>
    </comment>
    <comment ref="AU195" authorId="0" shapeId="0" xr:uid="{5A585851-A38E-4921-92FC-EC2348BA9C19}">
      <text>
        <r>
          <rPr>
            <sz val="9"/>
            <color indexed="81"/>
            <rFont val="Tahoma"/>
            <family val="2"/>
          </rPr>
          <t>Assumption</t>
        </r>
      </text>
    </comment>
    <comment ref="AL196" authorId="0" shapeId="0" xr:uid="{D06448F4-2C56-473B-8E48-A8C3C3418EB6}">
      <text>
        <r>
          <rPr>
            <sz val="9"/>
            <color indexed="81"/>
            <rFont val="Tahoma"/>
            <family val="2"/>
          </rPr>
          <t>Assumption</t>
        </r>
      </text>
    </comment>
    <comment ref="AM196" authorId="0" shapeId="0" xr:uid="{B3407A28-D817-4E75-A9B9-DC18990580BF}">
      <text>
        <r>
          <rPr>
            <sz val="9"/>
            <color indexed="81"/>
            <rFont val="Tahoma"/>
            <family val="2"/>
          </rPr>
          <t>Assumption</t>
        </r>
      </text>
    </comment>
    <comment ref="AN196" authorId="0" shapeId="0" xr:uid="{D1B7BD32-22CD-4D5D-991E-1C2FB202314E}">
      <text>
        <r>
          <rPr>
            <sz val="9"/>
            <color indexed="81"/>
            <rFont val="Tahoma"/>
            <family val="2"/>
          </rPr>
          <t>Assumption</t>
        </r>
      </text>
    </comment>
    <comment ref="AO196" authorId="0" shapeId="0" xr:uid="{E5505D91-41DD-47FD-8A65-39BAE353F534}">
      <text>
        <r>
          <rPr>
            <sz val="9"/>
            <color indexed="81"/>
            <rFont val="Tahoma"/>
            <family val="2"/>
          </rPr>
          <t>Assumption</t>
        </r>
      </text>
    </comment>
    <comment ref="AP196" authorId="0" shapeId="0" xr:uid="{54289602-F5FC-4257-92FB-BEF5B8AB0B65}">
      <text>
        <r>
          <rPr>
            <sz val="9"/>
            <color indexed="81"/>
            <rFont val="Tahoma"/>
            <family val="2"/>
          </rPr>
          <t>Assumption</t>
        </r>
      </text>
    </comment>
    <comment ref="AR196" authorId="0" shapeId="0" xr:uid="{DC4BB8F9-D3FC-4183-B7D4-A37DAEE63FC2}">
      <text>
        <r>
          <rPr>
            <sz val="9"/>
            <color indexed="81"/>
            <rFont val="Tahoma"/>
            <family val="2"/>
          </rPr>
          <t>Assumption</t>
        </r>
      </text>
    </comment>
    <comment ref="AS196" authorId="0" shapeId="0" xr:uid="{68FB0C71-B71C-447B-B866-3172A1A14EBD}">
      <text>
        <r>
          <rPr>
            <sz val="9"/>
            <color indexed="81"/>
            <rFont val="Tahoma"/>
            <family val="2"/>
          </rPr>
          <t>Assumption</t>
        </r>
      </text>
    </comment>
    <comment ref="AT196" authorId="0" shapeId="0" xr:uid="{1ED46357-CA67-4D65-81A4-C4E898E46742}">
      <text>
        <r>
          <rPr>
            <sz val="9"/>
            <color indexed="81"/>
            <rFont val="Tahoma"/>
            <family val="2"/>
          </rPr>
          <t>Assumption</t>
        </r>
      </text>
    </comment>
    <comment ref="AU196" authorId="0" shapeId="0" xr:uid="{60705021-2FB9-4CE9-9316-DD856FC19D5B}">
      <text>
        <r>
          <rPr>
            <sz val="9"/>
            <color indexed="81"/>
            <rFont val="Tahoma"/>
            <family val="2"/>
          </rPr>
          <t>Assumption</t>
        </r>
      </text>
    </comment>
    <comment ref="AR197" authorId="0" shapeId="0" xr:uid="{60742EF6-DD70-4528-B2E6-CFE0487B35E8}">
      <text>
        <r>
          <rPr>
            <sz val="9"/>
            <color indexed="81"/>
            <rFont val="Tahoma"/>
            <family val="2"/>
          </rPr>
          <t>Assumption</t>
        </r>
      </text>
    </comment>
    <comment ref="AS197" authorId="0" shapeId="0" xr:uid="{5ADADD01-2E16-410C-8C9F-1D1D169C749B}">
      <text>
        <r>
          <rPr>
            <sz val="9"/>
            <color indexed="81"/>
            <rFont val="Tahoma"/>
            <family val="2"/>
          </rPr>
          <t>Assumption</t>
        </r>
      </text>
    </comment>
    <comment ref="AT197" authorId="0" shapeId="0" xr:uid="{A2C6456E-0709-4232-A926-2CBA5D3EBD48}">
      <text>
        <r>
          <rPr>
            <sz val="9"/>
            <color indexed="81"/>
            <rFont val="Tahoma"/>
            <family val="2"/>
          </rPr>
          <t>Assumption</t>
        </r>
      </text>
    </comment>
    <comment ref="AU197" authorId="0" shapeId="0" xr:uid="{7E8C5D4C-8E81-4B8D-81FE-8A6CE4F3728A}">
      <text>
        <r>
          <rPr>
            <sz val="9"/>
            <color indexed="81"/>
            <rFont val="Tahoma"/>
            <family val="2"/>
          </rPr>
          <t>Assumption</t>
        </r>
      </text>
    </comment>
    <comment ref="AR198" authorId="0" shapeId="0" xr:uid="{C503BD69-159D-43D3-9270-996D49B34D1F}">
      <text>
        <r>
          <rPr>
            <sz val="9"/>
            <color indexed="81"/>
            <rFont val="Tahoma"/>
            <family val="2"/>
          </rPr>
          <t>Assumption</t>
        </r>
      </text>
    </comment>
    <comment ref="AS198" authorId="0" shapeId="0" xr:uid="{FBE85C17-60F5-443B-8FF6-0B2E5066EAC2}">
      <text>
        <r>
          <rPr>
            <sz val="9"/>
            <color indexed="81"/>
            <rFont val="Tahoma"/>
            <family val="2"/>
          </rPr>
          <t>Assumption</t>
        </r>
      </text>
    </comment>
    <comment ref="AT198" authorId="0" shapeId="0" xr:uid="{D3DBC43C-04BD-40AB-936D-090FAA18AE5C}">
      <text>
        <r>
          <rPr>
            <sz val="9"/>
            <color indexed="81"/>
            <rFont val="Tahoma"/>
            <family val="2"/>
          </rPr>
          <t>Assumption</t>
        </r>
      </text>
    </comment>
    <comment ref="AU198" authorId="0" shapeId="0" xr:uid="{19AEEE7C-26EF-462C-B33E-2767EF23904F}">
      <text>
        <r>
          <rPr>
            <sz val="9"/>
            <color indexed="81"/>
            <rFont val="Tahoma"/>
            <family val="2"/>
          </rPr>
          <t>Assumption</t>
        </r>
      </text>
    </comment>
    <comment ref="AR199" authorId="0" shapeId="0" xr:uid="{F873E324-8A0D-49BB-9AA9-CDC05534E0CA}">
      <text>
        <r>
          <rPr>
            <sz val="9"/>
            <color indexed="81"/>
            <rFont val="Tahoma"/>
            <family val="2"/>
          </rPr>
          <t>Assumption</t>
        </r>
      </text>
    </comment>
    <comment ref="AS199" authorId="0" shapeId="0" xr:uid="{BF4C3E91-1C5D-41E5-ADB7-561E9F4F9A7A}">
      <text>
        <r>
          <rPr>
            <sz val="9"/>
            <color indexed="81"/>
            <rFont val="Tahoma"/>
            <family val="2"/>
          </rPr>
          <t>Assumption</t>
        </r>
      </text>
    </comment>
    <comment ref="AT199" authorId="0" shapeId="0" xr:uid="{9AF65246-D6CC-4DED-892D-3AC0D97E203D}">
      <text>
        <r>
          <rPr>
            <sz val="9"/>
            <color indexed="81"/>
            <rFont val="Tahoma"/>
            <family val="2"/>
          </rPr>
          <t>Assumption</t>
        </r>
      </text>
    </comment>
    <comment ref="AU199" authorId="0" shapeId="0" xr:uid="{1FF6F364-F5CE-4483-8F3E-2B4D465C1DA8}">
      <text>
        <r>
          <rPr>
            <sz val="9"/>
            <color indexed="81"/>
            <rFont val="Tahoma"/>
            <family val="2"/>
          </rPr>
          <t>Assumption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<sst xmlns="http://schemas.openxmlformats.org/spreadsheetml/2006/main" count="1762" uniqueCount="816">
  <si>
    <t>What are discrete variables?</t>
  </si>
  <si>
    <t>Keywords</t>
  </si>
  <si>
    <t>What are continuous distributions?</t>
  </si>
  <si>
    <t>Why Continuous Distributions Matter?</t>
  </si>
  <si>
    <t>countable</t>
  </si>
  <si>
    <t>probability</t>
  </si>
  <si>
    <t>modeling</t>
  </si>
  <si>
    <t>whole</t>
  </si>
  <si>
    <t>density</t>
  </si>
  <si>
    <t>measurements</t>
  </si>
  <si>
    <t>numbers</t>
  </si>
  <si>
    <t>infinite</t>
  </si>
  <si>
    <t>foundation</t>
  </si>
  <si>
    <t>single</t>
  </si>
  <si>
    <t>hypothesis</t>
  </si>
  <si>
    <t>What would be an example?</t>
  </si>
  <si>
    <t>Number</t>
  </si>
  <si>
    <t xml:space="preserve">What is the association of the continuous density distribution and Hypothesis Testing? </t>
  </si>
  <si>
    <t>What are continuous variables?</t>
  </si>
  <si>
    <t>observed</t>
  </si>
  <si>
    <t>any</t>
  </si>
  <si>
    <t>measured</t>
  </si>
  <si>
    <t>decimals</t>
  </si>
  <si>
    <t>1- Instructions:</t>
  </si>
  <si>
    <t>Define the variables below as discrete or continuous.</t>
  </si>
  <si>
    <t>Sales</t>
  </si>
  <si>
    <t>If you can break a value down into smaller and smaller units, is it a discrete or continuous variable?</t>
  </si>
  <si>
    <t>What does probability density mean?</t>
  </si>
  <si>
    <t>The blue shaded area shows the probability of values falling within the range -1 to 1. The red dot shows that the probability of an exact point (x = 0) is zero.</t>
  </si>
  <si>
    <t>Number of survey responses received</t>
  </si>
  <si>
    <t>Discrete</t>
  </si>
  <si>
    <t>Distance shipped (miles or kilometers)</t>
  </si>
  <si>
    <t>Continuous</t>
  </si>
  <si>
    <t>chance</t>
  </si>
  <si>
    <t>Number of subscriptions canceled in a month</t>
  </si>
  <si>
    <t>area</t>
  </si>
  <si>
    <t>Number of employees in a department</t>
  </si>
  <si>
    <t>What are discreate distributions?</t>
  </si>
  <si>
    <t>taller</t>
  </si>
  <si>
    <t>Number of customer service calls received per hour</t>
  </si>
  <si>
    <t>probabilities</t>
  </si>
  <si>
    <t>likely</t>
  </si>
  <si>
    <t>How are probabilities calculated in a density curve?</t>
  </si>
  <si>
    <t>Length of customer support calls (minutes)</t>
  </si>
  <si>
    <t>Probabilities</t>
  </si>
  <si>
    <t>Number of new clients acquired each quarter</t>
  </si>
  <si>
    <t>variable</t>
  </si>
  <si>
    <t>Number of products sold per day</t>
  </si>
  <si>
    <t>Why cant we calculate the probability of one exact value?</t>
  </si>
  <si>
    <t>Temperature of a refrigerated item during transport</t>
  </si>
  <si>
    <t>within</t>
  </si>
  <si>
    <t>Number of defective items in a shipment</t>
  </si>
  <si>
    <t>What are some examples of discrete distributions?</t>
  </si>
  <si>
    <t>range</t>
  </si>
  <si>
    <t>Weight of a packaged product (lbs. or kg)</t>
  </si>
  <si>
    <t>Poisson</t>
  </si>
  <si>
    <t>interval</t>
  </si>
  <si>
    <t>Number of backorders at the end of the day</t>
  </si>
  <si>
    <t>exact</t>
  </si>
  <si>
    <t>Processing time for online orders (seconds)</t>
  </si>
  <si>
    <t>Sales revenue per day ($)</t>
  </si>
  <si>
    <t>Time a customer spends on a website</t>
  </si>
  <si>
    <t>Number of website visits in a week</t>
  </si>
  <si>
    <t>Number of items in a customer’s shopping cart</t>
  </si>
  <si>
    <t>What is a normal distribution?</t>
  </si>
  <si>
    <t>Can you calculate probabilities both in the standardized and the general normal distribution?</t>
  </si>
  <si>
    <t>What is percentile?</t>
  </si>
  <si>
    <t>bell-shaped</t>
  </si>
  <si>
    <t>Based on the Mean and Standard Deviation Provided compute the cumulate probabilities for the values on table 2.</t>
  </si>
  <si>
    <t>percentile</t>
  </si>
  <si>
    <t>No</t>
  </si>
  <si>
    <t>percentage</t>
  </si>
  <si>
    <t>cluster</t>
  </si>
  <si>
    <t>standardized</t>
  </si>
  <si>
    <t>below</t>
  </si>
  <si>
    <t>mean</t>
  </si>
  <si>
    <t>Raw</t>
  </si>
  <si>
    <t>Table 1: Information Given in Problem</t>
  </si>
  <si>
    <t>number</t>
  </si>
  <si>
    <t>transformed</t>
  </si>
  <si>
    <t>Mean</t>
  </si>
  <si>
    <t>μ</t>
  </si>
  <si>
    <t>What is the total area under the density function or the normal distribution?</t>
  </si>
  <si>
    <t>Standard Deviation</t>
  </si>
  <si>
    <t>σ</t>
  </si>
  <si>
    <t>What function on Excel provides percentiles?</t>
  </si>
  <si>
    <t>NORM.DIST or NORM.S.DIST</t>
  </si>
  <si>
    <t>curve</t>
  </si>
  <si>
    <t>Table 2: Questions</t>
  </si>
  <si>
    <t>X1</t>
  </si>
  <si>
    <t>X2</t>
  </si>
  <si>
    <t>Answers</t>
  </si>
  <si>
    <r>
      <t xml:space="preserve">What does the “S” in </t>
    </r>
    <r>
      <rPr>
        <sz val="10"/>
        <color theme="0"/>
        <rFont val="Arial Unicode MS"/>
      </rPr>
      <t>NORM.S.DIST</t>
    </r>
    <r>
      <rPr>
        <sz val="11"/>
        <color theme="0"/>
        <rFont val="Calibri"/>
        <family val="2"/>
        <scheme val="minor"/>
      </rPr>
      <t xml:space="preserve"> stand for?</t>
    </r>
  </si>
  <si>
    <t>Find the probability that the random variable x &lt; 60</t>
  </si>
  <si>
    <t>N/A</t>
  </si>
  <si>
    <r>
      <t xml:space="preserve">How are percentiles connected to the output of </t>
    </r>
    <r>
      <rPr>
        <sz val="10"/>
        <color theme="0"/>
        <rFont val="Arial Unicode MS"/>
      </rPr>
      <t>NORM.DIST</t>
    </r>
    <r>
      <rPr>
        <sz val="11"/>
        <color theme="0"/>
        <rFont val="Calibri"/>
        <family val="2"/>
        <scheme val="minor"/>
      </rPr>
      <t xml:space="preserve"> and </t>
    </r>
    <r>
      <rPr>
        <sz val="10"/>
        <color theme="0"/>
        <rFont val="Arial Unicode MS"/>
      </rPr>
      <t>NORM.S.DIST</t>
    </r>
    <r>
      <rPr>
        <sz val="11"/>
        <color theme="0"/>
        <rFont val="Calibri"/>
        <family val="2"/>
        <scheme val="minor"/>
      </rPr>
      <t xml:space="preserve"> in Excel?</t>
    </r>
  </si>
  <si>
    <t>standard</t>
  </si>
  <si>
    <t>Find the probability that the random variable x &gt; 60</t>
  </si>
  <si>
    <t>Empirical Rule</t>
  </si>
  <si>
    <t>What function do you use to calculate the probability under a normal distribution?</t>
  </si>
  <si>
    <t>Find the probability that the random variable x is between 56 and 64</t>
  </si>
  <si>
    <t>One Standard Deviation</t>
  </si>
  <si>
    <t>cumulative</t>
  </si>
  <si>
    <t>z</t>
  </si>
  <si>
    <t>Find the probability that the random variable x is between 52 and 68</t>
  </si>
  <si>
    <t>Two Standard Deviations</t>
  </si>
  <si>
    <t>or</t>
  </si>
  <si>
    <t>Find the probability that the random variable x is between 48 and 72</t>
  </si>
  <si>
    <t>Three Standard Deviations</t>
  </si>
  <si>
    <t>Does NORM.DIST or NORM.S.DIST only calculate probability below a number?</t>
  </si>
  <si>
    <t>Find the probability that the random variable x is &lt; 56 OR &gt;64</t>
  </si>
  <si>
    <t>3- Instructions:</t>
  </si>
  <si>
    <r>
      <t xml:space="preserve">What do the </t>
    </r>
    <r>
      <rPr>
        <sz val="10"/>
        <color theme="0"/>
        <rFont val="Arial Unicode MS"/>
      </rPr>
      <t>NORM.DIST and NORM.S.DIST</t>
    </r>
    <r>
      <rPr>
        <sz val="11"/>
        <color theme="0"/>
        <rFont val="Calibri"/>
        <family val="2"/>
        <scheme val="minor"/>
      </rPr>
      <t xml:space="preserve"> functions calculate in Excel?</t>
    </r>
  </si>
  <si>
    <t>Find the percentile to the following numbers</t>
  </si>
  <si>
    <t>Yes</t>
  </si>
  <si>
    <t>2- Instructions:</t>
  </si>
  <si>
    <t>calculate</t>
  </si>
  <si>
    <t>Based on the Mean and Standard Deviation Provided compute the cumulate probabilities for the standardized scores on table 3.</t>
  </si>
  <si>
    <t>Then how do you calculate the probability above a number?</t>
  </si>
  <si>
    <t>normal</t>
  </si>
  <si>
    <t>X</t>
  </si>
  <si>
    <t>Percentailes</t>
  </si>
  <si>
    <t>Why 1 minus NORM.DIST or 1 minus NORM.S.DIST?</t>
  </si>
  <si>
    <r>
      <t xml:space="preserve">What is the difference between NORM.DIST and </t>
    </r>
    <r>
      <rPr>
        <sz val="10"/>
        <color theme="0"/>
        <rFont val="Arial Unicode MS"/>
      </rPr>
      <t>NORM.S.DIST</t>
    </r>
    <r>
      <rPr>
        <sz val="11"/>
        <color theme="0"/>
        <rFont val="Calibri"/>
        <family val="2"/>
        <scheme val="minor"/>
      </rPr>
      <t xml:space="preserve"> ?</t>
    </r>
  </si>
  <si>
    <t>Table 3: Questions</t>
  </si>
  <si>
    <t>Z1</t>
  </si>
  <si>
    <t>Z2</t>
  </si>
  <si>
    <t>distribution</t>
  </si>
  <si>
    <t>left</t>
  </si>
  <si>
    <r>
      <t xml:space="preserve">If you wanted to calculate the probability of getting a value between two numbers using </t>
    </r>
    <r>
      <rPr>
        <sz val="10"/>
        <color theme="0"/>
        <rFont val="Arial Unicode MS"/>
      </rPr>
      <t>NORM.DIST</t>
    </r>
    <r>
      <rPr>
        <sz val="11"/>
        <color theme="0"/>
        <rFont val="Calibri"/>
        <family val="2"/>
        <scheme val="minor"/>
      </rPr>
      <t>, how would you do that?</t>
    </r>
  </si>
  <si>
    <t>general</t>
  </si>
  <si>
    <t>specify</t>
  </si>
  <si>
    <t>raw</t>
  </si>
  <si>
    <t>subtract</t>
  </si>
  <si>
    <t>lower</t>
  </si>
  <si>
    <t>higher</t>
  </si>
  <si>
    <t>Symbol</t>
  </si>
  <si>
    <t>Parameter</t>
  </si>
  <si>
    <t>Answer</t>
  </si>
  <si>
    <t>Complete the table by finding the Mean, Variance, and Standard Deviation of the data provided.</t>
  </si>
  <si>
    <t>Bagel Street Deli</t>
  </si>
  <si>
    <t>Y</t>
  </si>
  <si>
    <t>Y graph</t>
  </si>
  <si>
    <t>symbol</t>
  </si>
  <si>
    <t>All sales receipts this week</t>
  </si>
  <si>
    <r>
      <t>σ</t>
    </r>
    <r>
      <rPr>
        <b/>
        <vertAlign val="superscript"/>
        <sz val="12"/>
        <color theme="1"/>
        <rFont val="Calibri (Body)"/>
      </rPr>
      <t>2</t>
    </r>
  </si>
  <si>
    <t>Variance</t>
  </si>
  <si>
    <t>Based on that, complete the standard deviations of the distribution, alongside the dataset</t>
  </si>
  <si>
    <t>Population Data</t>
  </si>
  <si>
    <t>Customer_ID</t>
  </si>
  <si>
    <t>First_name</t>
  </si>
  <si>
    <t>Last_name</t>
  </si>
  <si>
    <t>Score</t>
  </si>
  <si>
    <t>BSD001</t>
  </si>
  <si>
    <t>Allison</t>
  </si>
  <si>
    <t>Hill</t>
  </si>
  <si>
    <t>BSD002</t>
  </si>
  <si>
    <t>Noah</t>
  </si>
  <si>
    <t>Rhodes</t>
  </si>
  <si>
    <r>
      <t xml:space="preserve">-2 </t>
    </r>
    <r>
      <rPr>
        <b/>
        <sz val="12"/>
        <color theme="1"/>
        <rFont val="Calibri (Body)"/>
      </rPr>
      <t>standard deviations (σ)</t>
    </r>
  </si>
  <si>
    <t>BSD003</t>
  </si>
  <si>
    <t>Angie</t>
  </si>
  <si>
    <t>Henderson</t>
  </si>
  <si>
    <t>BSD004</t>
  </si>
  <si>
    <t>Daniel</t>
  </si>
  <si>
    <t>Wagner</t>
  </si>
  <si>
    <t>lower bound</t>
  </si>
  <si>
    <t>upper bound</t>
  </si>
  <si>
    <t>axis labels</t>
  </si>
  <si>
    <t>count</t>
  </si>
  <si>
    <t>%</t>
  </si>
  <si>
    <t>Cumulative % (Percentiles)</t>
  </si>
  <si>
    <t>BSD005</t>
  </si>
  <si>
    <t>Cristian</t>
  </si>
  <si>
    <t>Santos</t>
  </si>
  <si>
    <t>BSD006</t>
  </si>
  <si>
    <t>Connie</t>
  </si>
  <si>
    <t>Lawrence</t>
  </si>
  <si>
    <t>x</t>
  </si>
  <si>
    <t>BSD007</t>
  </si>
  <si>
    <t>Abigail</t>
  </si>
  <si>
    <t>Shaffer</t>
  </si>
  <si>
    <t>BSD008</t>
  </si>
  <si>
    <t>Gina</t>
  </si>
  <si>
    <t>Moore</t>
  </si>
  <si>
    <t>BSD009</t>
  </si>
  <si>
    <t>Gabrielle</t>
  </si>
  <si>
    <t>Davis</t>
  </si>
  <si>
    <t>BSD010</t>
  </si>
  <si>
    <t>Ryan</t>
  </si>
  <si>
    <t>Munoz</t>
  </si>
  <si>
    <t>BSD011</t>
  </si>
  <si>
    <t>Monica</t>
  </si>
  <si>
    <t>Herrera</t>
  </si>
  <si>
    <t>BSD012</t>
  </si>
  <si>
    <t>Jamie</t>
  </si>
  <si>
    <t>Arnold</t>
  </si>
  <si>
    <t>What do you understand from the information provided in this histogram?</t>
  </si>
  <si>
    <t>BSD013</t>
  </si>
  <si>
    <t>Lisa</t>
  </si>
  <si>
    <t>Hensley</t>
  </si>
  <si>
    <t>BSD014</t>
  </si>
  <si>
    <t>Michele</t>
  </si>
  <si>
    <t>Williams</t>
  </si>
  <si>
    <t>BSD015</t>
  </si>
  <si>
    <t>Dylan</t>
  </si>
  <si>
    <t>Miller</t>
  </si>
  <si>
    <r>
      <t xml:space="preserve">-1 </t>
    </r>
    <r>
      <rPr>
        <b/>
        <sz val="12"/>
        <color theme="1"/>
        <rFont val="Calibri (Body)"/>
      </rPr>
      <t>standard deviation (σ)</t>
    </r>
  </si>
  <si>
    <t>BSD016</t>
  </si>
  <si>
    <t>Brian</t>
  </si>
  <si>
    <t>Ramirez</t>
  </si>
  <si>
    <t>BSD017</t>
  </si>
  <si>
    <t>Holly</t>
  </si>
  <si>
    <t>Wood</t>
  </si>
  <si>
    <t>BSD018</t>
  </si>
  <si>
    <t>Derek</t>
  </si>
  <si>
    <t>Zuniga</t>
  </si>
  <si>
    <t>BSD019</t>
  </si>
  <si>
    <t>Jackson</t>
  </si>
  <si>
    <t>BSD020</t>
  </si>
  <si>
    <t>Carla</t>
  </si>
  <si>
    <t>Gray</t>
  </si>
  <si>
    <t>BSD021</t>
  </si>
  <si>
    <t>Margaret</t>
  </si>
  <si>
    <t>Hawkins</t>
  </si>
  <si>
    <t>BSD022</t>
  </si>
  <si>
    <t>Patty</t>
  </si>
  <si>
    <t>Perez</t>
  </si>
  <si>
    <t>BSD023</t>
  </si>
  <si>
    <t>Ethan</t>
  </si>
  <si>
    <t>Adams</t>
  </si>
  <si>
    <t>BSD024</t>
  </si>
  <si>
    <t>Tommy</t>
  </si>
  <si>
    <t>Walter</t>
  </si>
  <si>
    <t>standard axis</t>
  </si>
  <si>
    <t>BSD025</t>
  </si>
  <si>
    <t>Matthew</t>
  </si>
  <si>
    <t>Foster</t>
  </si>
  <si>
    <t>x, x̅</t>
  </si>
  <si>
    <t>BSD026</t>
  </si>
  <si>
    <t>Judy</t>
  </si>
  <si>
    <t>Baker</t>
  </si>
  <si>
    <t>BSD027</t>
  </si>
  <si>
    <t>Justin</t>
  </si>
  <si>
    <t>Cumulative %</t>
  </si>
  <si>
    <t>BSD028</t>
  </si>
  <si>
    <t>Stephanie</t>
  </si>
  <si>
    <t>Ross</t>
  </si>
  <si>
    <r>
      <t>series</t>
    </r>
    <r>
      <rPr>
        <i/>
        <vertAlign val="subscript"/>
        <sz val="10"/>
        <color theme="1"/>
        <rFont val="Calibri (Body)"/>
      </rPr>
      <t>1&amp;2</t>
    </r>
    <r>
      <rPr>
        <i/>
        <sz val="10"/>
        <color theme="1"/>
        <rFont val="Calibri"/>
        <family val="2"/>
        <scheme val="minor"/>
      </rPr>
      <t xml:space="preserve"> raw scale</t>
    </r>
  </si>
  <si>
    <t>BSD029</t>
  </si>
  <si>
    <t>Zachary</t>
  </si>
  <si>
    <t>Hicks</t>
  </si>
  <si>
    <r>
      <t>series</t>
    </r>
    <r>
      <rPr>
        <i/>
        <vertAlign val="subscript"/>
        <sz val="10"/>
        <color theme="1"/>
        <rFont val="Calibri (Body)"/>
      </rPr>
      <t>1&amp;2</t>
    </r>
    <r>
      <rPr>
        <i/>
        <sz val="10"/>
        <color theme="1"/>
        <rFont val="Calibri"/>
        <family val="2"/>
        <scheme val="minor"/>
      </rPr>
      <t xml:space="preserve"> stdev</t>
    </r>
  </si>
  <si>
    <t>BSD030</t>
  </si>
  <si>
    <t>Anthony</t>
  </si>
  <si>
    <t>Rodriguez</t>
  </si>
  <si>
    <t>Labels</t>
  </si>
  <si>
    <t>BSD031</t>
  </si>
  <si>
    <t>Rebecca</t>
  </si>
  <si>
    <t>shading</t>
  </si>
  <si>
    <t>BSD032</t>
  </si>
  <si>
    <t>James</t>
  </si>
  <si>
    <t>Ferrell</t>
  </si>
  <si>
    <t>-label raw</t>
  </si>
  <si>
    <t>BSD033</t>
  </si>
  <si>
    <t>Tricia</t>
  </si>
  <si>
    <t>Valencia</t>
  </si>
  <si>
    <t>-label standard</t>
  </si>
  <si>
    <t>BSD034</t>
  </si>
  <si>
    <t>Nathan</t>
  </si>
  <si>
    <t>Maldonado</t>
  </si>
  <si>
    <t>-label probability</t>
  </si>
  <si>
    <t>BSD035</t>
  </si>
  <si>
    <t>Debra</t>
  </si>
  <si>
    <t>Davidson</t>
  </si>
  <si>
    <t>Equations</t>
  </si>
  <si>
    <t>BSD036</t>
  </si>
  <si>
    <t>Jeffrey</t>
  </si>
  <si>
    <t>Chavez</t>
  </si>
  <si>
    <r>
      <t>series</t>
    </r>
    <r>
      <rPr>
        <i/>
        <vertAlign val="subscript"/>
        <sz val="10"/>
        <color theme="1"/>
        <rFont val="Calibri (Body)"/>
      </rPr>
      <t>3</t>
    </r>
    <r>
      <rPr>
        <i/>
        <sz val="10"/>
        <color theme="1"/>
        <rFont val="Calibri"/>
        <family val="2"/>
        <scheme val="minor"/>
      </rPr>
      <t xml:space="preserve"> raw scale</t>
    </r>
  </si>
  <si>
    <t>BSD037</t>
  </si>
  <si>
    <t>Sherri</t>
  </si>
  <si>
    <r>
      <t>series</t>
    </r>
    <r>
      <rPr>
        <i/>
        <vertAlign val="subscript"/>
        <sz val="10"/>
        <color theme="1"/>
        <rFont val="Calibri (Body)"/>
      </rPr>
      <t>3</t>
    </r>
    <r>
      <rPr>
        <i/>
        <sz val="10"/>
        <color theme="1"/>
        <rFont val="Calibri"/>
        <family val="2"/>
        <scheme val="minor"/>
      </rPr>
      <t xml:space="preserve"> stdev</t>
    </r>
  </si>
  <si>
    <t>BSD038</t>
  </si>
  <si>
    <t>Cassandra</t>
  </si>
  <si>
    <t>Gaines</t>
  </si>
  <si>
    <t>Kudos!</t>
  </si>
  <si>
    <t>BSD039</t>
  </si>
  <si>
    <t>Elizabeth</t>
  </si>
  <si>
    <t>Fowler</t>
  </si>
  <si>
    <t># decimals raw</t>
  </si>
  <si>
    <t>BSD040</t>
  </si>
  <si>
    <t>Brittany</t>
  </si>
  <si>
    <t>Farmer</t>
  </si>
  <si>
    <t>Admin Link</t>
  </si>
  <si>
    <t>X3</t>
  </si>
  <si>
    <t>BSD041</t>
  </si>
  <si>
    <t>Paula</t>
  </si>
  <si>
    <t>Moreno</t>
  </si>
  <si>
    <t>n</t>
  </si>
  <si>
    <t>Population</t>
  </si>
  <si>
    <t>Individual</t>
  </si>
  <si>
    <t>case</t>
  </si>
  <si>
    <t>Y error bars on the X1, X2, X3 curves form the shading</t>
  </si>
  <si>
    <t>BSD042</t>
  </si>
  <si>
    <t>Fred</t>
  </si>
  <si>
    <t>Smith</t>
  </si>
  <si>
    <t>x axis</t>
  </si>
  <si>
    <t>Z or T</t>
  </si>
  <si>
    <t>BSD043</t>
  </si>
  <si>
    <t>Sherry</t>
  </si>
  <si>
    <t>Decker</t>
  </si>
  <si>
    <t># std deviations</t>
  </si>
  <si>
    <t>BSD044</t>
  </si>
  <si>
    <t>Humphrey</t>
  </si>
  <si>
    <t>Number of points</t>
  </si>
  <si>
    <t>BSD045</t>
  </si>
  <si>
    <t>Angelica</t>
  </si>
  <si>
    <t>Tucker</t>
  </si>
  <si>
    <t>Increment</t>
  </si>
  <si>
    <t>BSD046</t>
  </si>
  <si>
    <t>Philip</t>
  </si>
  <si>
    <t>Cannon</t>
  </si>
  <si>
    <t>Answer using the Empirical Rule percentages above</t>
  </si>
  <si>
    <t>BSD047</t>
  </si>
  <si>
    <t>John</t>
  </si>
  <si>
    <t>Pierce</t>
  </si>
  <si>
    <t>1.  What percentage of customers spend between $9 and $12</t>
  </si>
  <si>
    <t>BSD048</t>
  </si>
  <si>
    <t>Shane</t>
  </si>
  <si>
    <t>2.  What's the probability of customers spending between $7 and $13</t>
  </si>
  <si>
    <t>Complete the table with the appropriate percentages asked based on the distribution chart provided.</t>
  </si>
  <si>
    <t>BSD049</t>
  </si>
  <si>
    <t>Joshua</t>
  </si>
  <si>
    <t>Blair</t>
  </si>
  <si>
    <r>
      <t>3.</t>
    </r>
    <r>
      <rPr>
        <sz val="12"/>
        <color theme="1"/>
        <rFont val="Times New Roman"/>
        <family val="1"/>
      </rPr>
      <t>  </t>
    </r>
    <r>
      <rPr>
        <sz val="12"/>
        <color theme="1"/>
        <rFont val="Calibri"/>
        <family val="2"/>
        <scheme val="minor"/>
      </rPr>
      <t>What</t>
    </r>
    <r>
      <rPr>
        <sz val="12"/>
        <color theme="1"/>
        <rFont val="Calibri"/>
        <family val="2"/>
      </rPr>
      <t xml:space="preserve"> percentage of bills are between $6 and $15</t>
    </r>
  </si>
  <si>
    <t>Page Link</t>
  </si>
  <si>
    <t>BSD050</t>
  </si>
  <si>
    <t>Eric</t>
  </si>
  <si>
    <t>Carney</t>
  </si>
  <si>
    <t>average (μ)</t>
  </si>
  <si>
    <r>
      <t>4.</t>
    </r>
    <r>
      <rPr>
        <sz val="12"/>
        <color theme="1"/>
        <rFont val="Times New Roman"/>
        <family val="1"/>
      </rPr>
      <t>  </t>
    </r>
    <r>
      <rPr>
        <sz val="12"/>
        <color theme="1"/>
        <rFont val="Calibri"/>
        <family val="2"/>
      </rPr>
      <t xml:space="preserve">What score is the mean, median and mode? </t>
    </r>
  </si>
  <si>
    <t>BSD051</t>
  </si>
  <si>
    <t>Jessica</t>
  </si>
  <si>
    <t>Holmes</t>
  </si>
  <si>
    <r>
      <t>5.</t>
    </r>
    <r>
      <rPr>
        <sz val="12"/>
        <color theme="1"/>
        <rFont val="Times New Roman"/>
        <family val="1"/>
      </rPr>
      <t>  </t>
    </r>
    <r>
      <rPr>
        <sz val="12"/>
        <color theme="1"/>
        <rFont val="Calibri"/>
        <family val="2"/>
      </rPr>
      <t>What is the likelihood a randomly selected bill will be $10 or more?</t>
    </r>
  </si>
  <si>
    <t>BSD052</t>
  </si>
  <si>
    <t>Danny</t>
  </si>
  <si>
    <t>Morgan</t>
  </si>
  <si>
    <r>
      <t>6.</t>
    </r>
    <r>
      <rPr>
        <sz val="12"/>
        <color theme="1"/>
        <rFont val="Times New Roman"/>
        <family val="1"/>
      </rPr>
      <t>  </t>
    </r>
    <r>
      <rPr>
        <sz val="12"/>
        <color theme="1"/>
        <rFont val="Calibri"/>
        <family val="2"/>
      </rPr>
      <t>What bill amount is at the 16th percentile</t>
    </r>
  </si>
  <si>
    <t>BSD053</t>
  </si>
  <si>
    <t>Crystal</t>
  </si>
  <si>
    <t>Robinson</t>
  </si>
  <si>
    <r>
      <t>7.</t>
    </r>
    <r>
      <rPr>
        <sz val="12"/>
        <color theme="1"/>
        <rFont val="Times New Roman"/>
        <family val="1"/>
      </rPr>
      <t>  </t>
    </r>
    <r>
      <rPr>
        <sz val="12"/>
        <color theme="1"/>
        <rFont val="Calibri"/>
        <family val="2"/>
      </rPr>
      <t>What percentage of bills are between $13 and $15</t>
    </r>
  </si>
  <si>
    <t>BSD054</t>
  </si>
  <si>
    <t>Mark</t>
  </si>
  <si>
    <t>8.  What's the probability that a bill will be between $10 and $12</t>
  </si>
  <si>
    <t>BSD055</t>
  </si>
  <si>
    <t>Shannon</t>
  </si>
  <si>
    <t>Jones</t>
  </si>
  <si>
    <t>9.  What bill is at the 99.5th percentile?</t>
  </si>
  <si>
    <t>BSD056</t>
  </si>
  <si>
    <t>Michael</t>
  </si>
  <si>
    <t>Lewis</t>
  </si>
  <si>
    <t>BSD057</t>
  </si>
  <si>
    <t>Timothy</t>
  </si>
  <si>
    <t>Duncan</t>
  </si>
  <si>
    <t>BSD058</t>
  </si>
  <si>
    <t>Richard</t>
  </si>
  <si>
    <t>Aguirre</t>
  </si>
  <si>
    <t>Conversions</t>
  </si>
  <si>
    <t>BSD059</t>
  </si>
  <si>
    <t>Brent</t>
  </si>
  <si>
    <t>Jordan</t>
  </si>
  <si>
    <t>BSD060</t>
  </si>
  <si>
    <t>BSD061</t>
  </si>
  <si>
    <t>Victoria</t>
  </si>
  <si>
    <t>Garcia</t>
  </si>
  <si>
    <t>BSD062</t>
  </si>
  <si>
    <t>Gerald</t>
  </si>
  <si>
    <t>symbol reference</t>
  </si>
  <si>
    <t>BSD063</t>
  </si>
  <si>
    <t>Connor</t>
  </si>
  <si>
    <t>West</t>
  </si>
  <si>
    <t>≠</t>
  </si>
  <si>
    <t>BSD064</t>
  </si>
  <si>
    <t>Donald</t>
  </si>
  <si>
    <t>Wright</t>
  </si>
  <si>
    <t>x̅</t>
  </si>
  <si>
    <t>≥</t>
  </si>
  <si>
    <t>BSD065</t>
  </si>
  <si>
    <t>Callahan</t>
  </si>
  <si>
    <t>r</t>
  </si>
  <si>
    <t>≤</t>
  </si>
  <si>
    <t>BSD066</t>
  </si>
  <si>
    <t>Amber</t>
  </si>
  <si>
    <t>Kidd</t>
  </si>
  <si>
    <t>BSD067</t>
  </si>
  <si>
    <t>Tracy</t>
  </si>
  <si>
    <t>House</t>
  </si>
  <si>
    <t>Graph Title</t>
  </si>
  <si>
    <t>Empirical Rule: 68-95-99%</t>
  </si>
  <si>
    <t>μ on the graph</t>
  </si>
  <si>
    <t>y</t>
  </si>
  <si>
    <t>label</t>
  </si>
  <si>
    <t>BSD068</t>
  </si>
  <si>
    <t>Carol</t>
  </si>
  <si>
    <t>α</t>
  </si>
  <si>
    <t>BSD069</t>
  </si>
  <si>
    <t>Brown</t>
  </si>
  <si>
    <t>⟵</t>
  </si>
  <si>
    <t>BSD070</t>
  </si>
  <si>
    <t>William</t>
  </si>
  <si>
    <t xml:space="preserve"> ⟶</t>
  </si>
  <si>
    <t>BSD071</t>
  </si>
  <si>
    <t>↓</t>
  </si>
  <si>
    <t>BSD072</t>
  </si>
  <si>
    <t>Whitney</t>
  </si>
  <si>
    <t>Peters</t>
  </si>
  <si>
    <t>⤷</t>
  </si>
  <si>
    <t>BSD073</t>
  </si>
  <si>
    <t>Brittney</t>
  </si>
  <si>
    <t>Phillips</t>
  </si>
  <si>
    <t>show</t>
  </si>
  <si>
    <t>height</t>
  </si>
  <si>
    <t>left textbox</t>
  </si>
  <si>
    <t>right textbox</t>
  </si>
  <si>
    <t>⤶</t>
  </si>
  <si>
    <t>BSD074</t>
  </si>
  <si>
    <t>Lauren</t>
  </si>
  <si>
    <t>Daniels</t>
  </si>
  <si>
    <t>BSD075</t>
  </si>
  <si>
    <t>Amy</t>
  </si>
  <si>
    <t>Silva</t>
  </si>
  <si>
    <t>BSD076</t>
  </si>
  <si>
    <t>Sarah</t>
  </si>
  <si>
    <t>x to P(x)
z = (x -μ) / σ
⟵ P(x) = P(z) = norm.s.dist(z, true)
⟶ P(x) = P(z) = 1-norm.s.dist(z, true)</t>
  </si>
  <si>
    <t>P(x) to x
⟵ z = norm.s.inv(P(x))
⟶ z = norm.s.inv(1-P(x))
x = zσ + μ</t>
  </si>
  <si>
    <t>BSD077</t>
  </si>
  <si>
    <t>Angela</t>
  </si>
  <si>
    <t>Lopez</t>
  </si>
  <si>
    <t>Z</t>
  </si>
  <si>
    <t xml:space="preserve"> x̅ to P( x̅)
σ(x̅) = σ/√n
z = ( x̅ -μ) / σ(x̅)
⟵ P( x̅) = P(z) = norm.s.dist(z, true)
⟶ P( x̅) = P(z) = 1-norm.s.dist(z, true)</t>
  </si>
  <si>
    <t>P(x̅) to  x̅
σ(x̅) = σ/√n
⟵ z = norm.s.inv(P( x̅))
⟶ z = norm.s.inv(1-P( x̅))
 x̅ = z * σ(x̅) + μ</t>
  </si>
  <si>
    <t>BSD078</t>
  </si>
  <si>
    <t>Megan</t>
  </si>
  <si>
    <t>Young</t>
  </si>
  <si>
    <t>T</t>
  </si>
  <si>
    <t xml:space="preserve"> x̅ to P( x̅)
σ̂(x̅) = s/√n
t = ( x̅ -μ) / σ̂(x̅)
⟵ P( x̅) = P(t) = t.dist(t, df, true)
⟶ P( x̅) = P(t) = t.dist.rt(t, df, true)</t>
  </si>
  <si>
    <t>P( x̅) to  x̅
σ̂(x̅) = s/√n
⟵ t = t.inv(P( x̅), df)
⟶ t = t.inv(1-P( x̅), df)
 x̅ = t * σ̂(x̅) + μ</t>
  </si>
  <si>
    <t>BSD079</t>
  </si>
  <si>
    <t>Steve</t>
  </si>
  <si>
    <t>Sanchez</t>
  </si>
  <si>
    <t>BSD080</t>
  </si>
  <si>
    <t>Barnes</t>
  </si>
  <si>
    <t>BSD081</t>
  </si>
  <si>
    <t>Kelly</t>
  </si>
  <si>
    <t>Donovan</t>
  </si>
  <si>
    <t>BAM!</t>
  </si>
  <si>
    <t>BSD082</t>
  </si>
  <si>
    <t>Mike</t>
  </si>
  <si>
    <t>Allen</t>
  </si>
  <si>
    <t>random</t>
  </si>
  <si>
    <t>possible</t>
  </si>
  <si>
    <t>BSD083</t>
  </si>
  <si>
    <t>Evans</t>
  </si>
  <si>
    <t>SLAY!</t>
  </si>
  <si>
    <t>BSD084</t>
  </si>
  <si>
    <t>Paul</t>
  </si>
  <si>
    <t>+1 standard deviation (σ)</t>
  </si>
  <si>
    <t>LIT!</t>
  </si>
  <si>
    <t>BSD085</t>
  </si>
  <si>
    <t>CLUTCH!</t>
  </si>
  <si>
    <t>BSD086</t>
  </si>
  <si>
    <t>HYPE!</t>
  </si>
  <si>
    <t>BSD087</t>
  </si>
  <si>
    <t>Shirley</t>
  </si>
  <si>
    <t>Suarez</t>
  </si>
  <si>
    <t>WIN!</t>
  </si>
  <si>
    <t>BSD088</t>
  </si>
  <si>
    <t>Christopher</t>
  </si>
  <si>
    <t>Bass</t>
  </si>
  <si>
    <t>FLEX!</t>
  </si>
  <si>
    <t>BSD089</t>
  </si>
  <si>
    <t>Archer</t>
  </si>
  <si>
    <t>VIBE!</t>
  </si>
  <si>
    <t>BSD090</t>
  </si>
  <si>
    <t>Aimee</t>
  </si>
  <si>
    <t>Montoya</t>
  </si>
  <si>
    <t>SNAP!</t>
  </si>
  <si>
    <t>BSD091</t>
  </si>
  <si>
    <t>Mcmillan</t>
  </si>
  <si>
    <t>EPIC!</t>
  </si>
  <si>
    <t>BSD092</t>
  </si>
  <si>
    <t>YASS!</t>
  </si>
  <si>
    <t>BSD093</t>
  </si>
  <si>
    <t>Denise</t>
  </si>
  <si>
    <t>Jacobs</t>
  </si>
  <si>
    <t>BSD094</t>
  </si>
  <si>
    <t>Christina</t>
  </si>
  <si>
    <t>Walters</t>
  </si>
  <si>
    <t>BSD095</t>
  </si>
  <si>
    <t>Whitehead</t>
  </si>
  <si>
    <t>DECISION BOUNDARIES</t>
  </si>
  <si>
    <t>BSD096</t>
  </si>
  <si>
    <t>Anna</t>
  </si>
  <si>
    <t>sign</t>
  </si>
  <si>
    <t>arrow</t>
  </si>
  <si>
    <t>BSD097</t>
  </si>
  <si>
    <t>Aaron</t>
  </si>
  <si>
    <t>Wise</t>
  </si>
  <si>
    <t>X1 Label</t>
  </si>
  <si>
    <t>BSD098</t>
  </si>
  <si>
    <t>Deborah</t>
  </si>
  <si>
    <t>Figueroa</t>
  </si>
  <si>
    <t>+2 standard deviations (σ)</t>
  </si>
  <si>
    <t>X2 Label</t>
  </si>
  <si>
    <t>BSD099</t>
  </si>
  <si>
    <t>BSD100</t>
  </si>
  <si>
    <t>Stephen</t>
  </si>
  <si>
    <t>Mckee</t>
  </si>
  <si>
    <t>OBSERVED VALUE</t>
  </si>
  <si>
    <t>X3 Label</t>
  </si>
  <si>
    <t>Standard normal axis &amp; Standard deviation bars</t>
  </si>
  <si>
    <t>stdev</t>
  </si>
  <si>
    <t>stdev y</t>
  </si>
  <si>
    <t>stdev labels</t>
  </si>
  <si>
    <t>stdev bars</t>
  </si>
  <si>
    <t>emp rule</t>
  </si>
  <si>
    <t>emp rule y</t>
  </si>
  <si>
    <t>emp rule labels</t>
  </si>
  <si>
    <t>Cumulative Percent</t>
  </si>
  <si>
    <t>cumm prob</t>
  </si>
  <si>
    <t>cumm prob y</t>
  </si>
  <si>
    <t>cumm prob values</t>
  </si>
  <si>
    <t>cumm prob labels</t>
  </si>
  <si>
    <t>X1 raw axis</t>
  </si>
  <si>
    <t>X1 stdev axis</t>
  </si>
  <si>
    <t>z score</t>
  </si>
  <si>
    <t>P(x)</t>
  </si>
  <si>
    <t>Distribution</t>
  </si>
  <si>
    <t>Comparison value</t>
  </si>
  <si>
    <t>pop mean</t>
  </si>
  <si>
    <t>expected variability</t>
  </si>
  <si>
    <r>
      <t>series</t>
    </r>
    <r>
      <rPr>
        <i/>
        <vertAlign val="subscript"/>
        <sz val="9"/>
        <color rgb="FFFF0000"/>
        <rFont val="Calibri (Body)"/>
      </rPr>
      <t>1</t>
    </r>
  </si>
  <si>
    <t>normal pop</t>
  </si>
  <si>
    <r>
      <t>series</t>
    </r>
    <r>
      <rPr>
        <i/>
        <vertAlign val="subscript"/>
        <sz val="9"/>
        <color rgb="FFFF0000"/>
        <rFont val="Calibri (Body)"/>
      </rPr>
      <t>2</t>
    </r>
  </si>
  <si>
    <r>
      <t>series</t>
    </r>
    <r>
      <rPr>
        <i/>
        <vertAlign val="subscript"/>
        <sz val="9"/>
        <color theme="1"/>
        <rFont val="Calibri (Body)"/>
      </rPr>
      <t>3</t>
    </r>
  </si>
  <si>
    <t>X3 raw axis</t>
  </si>
  <si>
    <t>X3 stdev axis</t>
  </si>
  <si>
    <t>Cumm. %</t>
  </si>
  <si>
    <t>Cummulative Percent</t>
  </si>
  <si>
    <t>The CELL function returns</t>
  </si>
  <si>
    <t>Display</t>
  </si>
  <si>
    <t>,0</t>
  </si>
  <si>
    <t>comma format with 0 decimal places</t>
  </si>
  <si>
    <t>,0-</t>
  </si>
  <si>
    <t>comma format with 0 decimal places, negative numbers in red</t>
  </si>
  <si>
    <t>,1</t>
  </si>
  <si>
    <t>comma format with 1 decimal places</t>
  </si>
  <si>
    <t>,1-</t>
  </si>
  <si>
    <t>comma format with 1 decimal places, negative numbers in red</t>
  </si>
  <si>
    <t>,2</t>
  </si>
  <si>
    <t>comma format with 2 decimal places</t>
  </si>
  <si>
    <t>,2-</t>
  </si>
  <si>
    <t>comma format with 2 decimal places, negative numbers in red</t>
  </si>
  <si>
    <t>,3</t>
  </si>
  <si>
    <t>comma format with 3 decimal places</t>
  </si>
  <si>
    <t>,3-</t>
  </si>
  <si>
    <t>comma format with 3 decimal places, negative numbers in red</t>
  </si>
  <si>
    <t>,4</t>
  </si>
  <si>
    <t>comma format with 4 decimal places</t>
  </si>
  <si>
    <t>,4-</t>
  </si>
  <si>
    <t>comma format with 4 decimal places, negative numbers in red</t>
  </si>
  <si>
    <t>C0</t>
  </si>
  <si>
    <t>currency/accounting with 0 decimal places</t>
  </si>
  <si>
    <t>C0-</t>
  </si>
  <si>
    <t>currency/accounting with 0 decimal places, negative numbers in red</t>
  </si>
  <si>
    <t>C1</t>
  </si>
  <si>
    <t>currency/accounting with 1 decimal places</t>
  </si>
  <si>
    <t>C1-</t>
  </si>
  <si>
    <t>currency/accounting with 1 decimal places, negative numbers in red</t>
  </si>
  <si>
    <t>C2</t>
  </si>
  <si>
    <t>currency/accounting with 2 decimal places</t>
  </si>
  <si>
    <t>C2-</t>
  </si>
  <si>
    <t>currency/accounting with 2 decimal places, negative numbers in red</t>
  </si>
  <si>
    <t>C3</t>
  </si>
  <si>
    <t>currency/accounting with 3 decimal places</t>
  </si>
  <si>
    <t>C3-</t>
  </si>
  <si>
    <t>currency/accounting with 3 decimal places, negative numbers in red</t>
  </si>
  <si>
    <t>C4</t>
  </si>
  <si>
    <t>currency/accounting with 4 decimal places</t>
  </si>
  <si>
    <t>C4-</t>
  </si>
  <si>
    <t>currency/accounting with 4 decimal places, negative numbers in red</t>
  </si>
  <si>
    <t>D1</t>
  </si>
  <si>
    <t>long date</t>
  </si>
  <si>
    <t>D2</t>
  </si>
  <si>
    <t>day and month</t>
  </si>
  <si>
    <t>D3</t>
  </si>
  <si>
    <t>mmm-yy</t>
  </si>
  <si>
    <t>D4</t>
  </si>
  <si>
    <t>short date</t>
  </si>
  <si>
    <t>D5</t>
  </si>
  <si>
    <t>mm/dd</t>
  </si>
  <si>
    <t>D6</t>
  </si>
  <si>
    <t>h:mm:ss AM/PM</t>
  </si>
  <si>
    <t>D7</t>
  </si>
  <si>
    <t>h:mm AM/PM</t>
  </si>
  <si>
    <t>D8</t>
  </si>
  <si>
    <t>h:mm:ss</t>
  </si>
  <si>
    <t>D9</t>
  </si>
  <si>
    <t>h:mm</t>
  </si>
  <si>
    <t>F0</t>
  </si>
  <si>
    <t>number with 0 decimal places, do not use comma separator (,)</t>
  </si>
  <si>
    <t>F0-</t>
  </si>
  <si>
    <t>number with 0 decimal places, negative numbers in red, do not use comma separator (,)</t>
  </si>
  <si>
    <t>F1</t>
  </si>
  <si>
    <t>number with 1 decimal place, do not use comma separator (,)</t>
  </si>
  <si>
    <t>F1-</t>
  </si>
  <si>
    <t>number with 1 decimal place, negative numbers in red, do not use comma separator (,)</t>
  </si>
  <si>
    <t>F2</t>
  </si>
  <si>
    <t>number with 2 decimal places, do not use comma separator (,)</t>
  </si>
  <si>
    <t>F2-</t>
  </si>
  <si>
    <t>number with 2 decimal places, negative numbers in red, do not use comma separator (,)</t>
  </si>
  <si>
    <t>F3</t>
  </si>
  <si>
    <t>number with 3 decimal places, do not use comma separator (,)</t>
  </si>
  <si>
    <t>F3-</t>
  </si>
  <si>
    <t>number with 3 decimal places, negative numbers in red, do not use comma separator (,)</t>
  </si>
  <si>
    <t>F4</t>
  </si>
  <si>
    <t>number with 4 decimal places, do not use comma separator (,)</t>
  </si>
  <si>
    <t>F4-</t>
  </si>
  <si>
    <t>number with 4 decimal places, negative numbers in red, do not use comma separator (,)</t>
  </si>
  <si>
    <t>G</t>
  </si>
  <si>
    <t>P0</t>
  </si>
  <si>
    <t>percent with 0 decimal places</t>
  </si>
  <si>
    <t>P1</t>
  </si>
  <si>
    <t>percent with 1 decimal place</t>
  </si>
  <si>
    <t>P2</t>
  </si>
  <si>
    <t>percent with 2 decimal places</t>
  </si>
  <si>
    <t>P3</t>
  </si>
  <si>
    <t>percent with 3 decimal places</t>
  </si>
  <si>
    <t>P4</t>
  </si>
  <si>
    <t>percent with 4 decimal places</t>
  </si>
  <si>
    <t>S0</t>
  </si>
  <si>
    <t>scientific with 0 decimal places</t>
  </si>
  <si>
    <t>S1</t>
  </si>
  <si>
    <t>scientific with 1 decimal places</t>
  </si>
  <si>
    <t>S2</t>
  </si>
  <si>
    <t>scientific with 2 decimal places</t>
  </si>
  <si>
    <t>S3</t>
  </si>
  <si>
    <t>scientific with 3 decimal places</t>
  </si>
  <si>
    <t>S4</t>
  </si>
  <si>
    <t>scientific with 4 decimal places</t>
  </si>
  <si>
    <t>Rand</t>
  </si>
  <si>
    <t>Code</t>
  </si>
  <si>
    <t>StuNAMsg</t>
  </si>
  <si>
    <t>PerfectMsg</t>
  </si>
  <si>
    <t>StuErrorMsg</t>
  </si>
  <si>
    <t>WrongTypeMsg</t>
  </si>
  <si>
    <t>MissingFormulaMsg</t>
  </si>
  <si>
    <t>ExternalRefsMsg</t>
  </si>
  <si>
    <t>HardCodeMsg</t>
  </si>
  <si>
    <t>HardQuoteMsg</t>
  </si>
  <si>
    <t>MissingAbsMsg</t>
  </si>
  <si>
    <t>FormatMsg</t>
  </si>
  <si>
    <t>TooLow</t>
  </si>
  <si>
    <t>TooHigh</t>
  </si>
  <si>
    <t>WrongAnswer</t>
  </si>
  <si>
    <t>Standard Message</t>
  </si>
  <si>
    <t>ERROR--#N/A means that no value was found, but there should be one. Please correct.</t>
  </si>
  <si>
    <t>PERFECT!</t>
  </si>
  <si>
    <t xml:space="preserve">ERROR--Please change the formula or function to eliminate the error. </t>
  </si>
  <si>
    <t>WRONG DATATYPE--Please change your answer to match the datatype listed above.</t>
  </si>
  <si>
    <t>MISSING FORMULA or FUNCTION--Please avoid typing an answer that can be calculated. Typed answers are error-prone, hard to audit, and hard to update.</t>
  </si>
  <si>
    <t>ERROR--Formula copied from another workbook.</t>
  </si>
  <si>
    <t>MISSING CELL REFERENCE--Right answer but please avoid typing numbers inside a formula or function.</t>
  </si>
  <si>
    <t>MISSING CELL REFERENCE--Right answer but please avoid typing text inside a formula or function.</t>
  </si>
  <si>
    <t>MISSING LOCK--Please add $ as appropriate so the formula will copy correctly.</t>
  </si>
  <si>
    <t>WRONG FORMAT--Please format as directed, then press F9 (or fn + F9) to regrade.</t>
  </si>
  <si>
    <t>Value too low, please try again.</t>
  </si>
  <si>
    <t>Value too high, please try again.</t>
  </si>
  <si>
    <t>Wrong answer, please try again.</t>
  </si>
  <si>
    <t>Funny Messages</t>
  </si>
  <si>
    <t>Oops! N/A found – formula missing its mark! 🎯❌</t>
  </si>
  <si>
    <t>AWESOME! 🤓</t>
  </si>
  <si>
    <t>Cell adrift in Error Sea. 🌊 Chart a formula fix! 🧭</t>
  </si>
  <si>
    <t>Love Island error! Set up your data with the right datatype match. 💔🔄</t>
  </si>
  <si>
    <t>Houston, formula required for this mission! 🚀🧩</t>
  </si>
  <si>
    <t>Ouch! Cell caught referencing the workbook next door! 😣📚</t>
  </si>
  <si>
    <t>Missed cell refs? Swap those numbers for proper invites! 📲➡️🎯</t>
  </si>
  <si>
    <t>Missed cell refs? Swap that text for proper invites! _xD83D_➡️🎯</t>
  </si>
  <si>
    <t>Unlocked cells? Add $ to ensure they copy correctly! 🔒➡️📄</t>
  </si>
  <si>
    <t>Wrong number attire? Reformat, then F9 (or fn + F9)!⚙️</t>
  </si>
  <si>
    <t>Too low, boost that number! 🔼</t>
  </si>
  <si>
    <t>Too high, lower that number! 🔽</t>
  </si>
  <si>
    <t>Seriously? Nope. Try again! 🙄🔄</t>
  </si>
  <si>
    <t>N/A signal! Did your formula forget something? 🤔🚦</t>
  </si>
  <si>
    <t>EXCELLENT! 🤑</t>
  </si>
  <si>
    <t>Formula Error Monster! 👾 Cast a fix-it spell. 🪄</t>
  </si>
  <si>
    <t>Identity crisis in cell! Guide it to its true datatype. 🆔➡️🔧</t>
  </si>
  <si>
    <t>Formula MIA? Let's launch a search! 🔍🛰</t>
  </si>
  <si>
    <t>Cell's got a roving eye for other workbooks! Commitment time? 💍📁</t>
  </si>
  <si>
    <t>Cell FOMO? Time to party with the right references! 🥳🔗</t>
  </si>
  <si>
    <t>Cells escaping when copied? $ is the key to containment! 🗝️🔐</t>
  </si>
  <si>
    <t>Unkempt number? Reformat, then F9 (or fn + F9)! 🎩✨</t>
  </si>
  <si>
    <t>Valley too deep? Raise the number! ⬆️🏞️</t>
  </si>
  <si>
    <t>Sky-high value? Bring it down! ⬇️🌤️</t>
  </si>
  <si>
    <t>Nope, that ain’t it. What’s next? ❌🤨</t>
  </si>
  <si>
    <t>#N/A in hideout, send formula back to search! 🔍🏹</t>
  </si>
  <si>
    <t>YOU'RE CRUSHING IT! Keep that greatness coming! 💪✨</t>
  </si>
  <si>
    <t>Formula fail! 🚨 Call the math-mobile for a recalc! 🚗</t>
  </si>
  <si>
    <t>Mismatch alert! This isn't a mix-and-match. Align your datatypes. 🚫❌</t>
  </si>
  <si>
    <t>Cell's bare! Quick, clothe it with a formula! 👚✨</t>
  </si>
  <si>
    <t>Workbook envy? This cell's a one-book wonder! 😒🔒</t>
  </si>
  <si>
    <t>Friends &gt; numbers. Replace typed digits with cell pals! 🤝📊</t>
  </si>
  <si>
    <t>Friends &gt; text. Replace text with cell pals! 🤝📊</t>
  </si>
  <si>
    <t>Spreadsheet anarchy? Use $ to copy cells without mayhem! 🔄🚫</t>
  </si>
  <si>
    <t>Number's style off? Reformat, then F9 (or fn + F9) to fix! 👗🔄</t>
  </si>
  <si>
    <t>Bottom feeder? Not this time—larger number needed. 📈</t>
  </si>
  <si>
    <t>Top-shelf number? Time for a lower shelf. 📉</t>
  </si>
  <si>
    <t>Wrong. Take another stab. 🎯👀</t>
  </si>
  <si>
    <t>N/A detected! Command your formula to find the value! 🎮🕹</t>
  </si>
  <si>
    <t>STELLAR PERFORMANCE! The stars have nothing on you! 🌟🚀</t>
  </si>
  <si>
    <t>Game on! 🎮 Hunt for the error-busting formula. 🔍</t>
  </si>
  <si>
    <t>Data type mismatch! Swipe right on the correct datatype. 👈👉📲</t>
  </si>
  <si>
    <t>Formula's gone poof! Time for a magic formula fix! 🪄📈</t>
  </si>
  <si>
    <t>Cell fidelity: It's exclusive with our workbook! 🚫📖💕</t>
  </si>
  <si>
    <t>Lonely numbers? Unite them with cell reference friends! 👯‍♂️🔢</t>
  </si>
  <si>
    <t>Lonely text? Unite it with cell reference friends! 👯‍♂️🔢</t>
  </si>
  <si>
    <t>Cells drifting during copy? $ will pin them in place! 📌📋</t>
  </si>
  <si>
    <t>Make the number pretty! Reformat, then F9 (or fn + F9) for shine! 💅🔁</t>
  </si>
  <si>
    <t>Limbo number? Go higher, please. 🏋️‍♂️</t>
  </si>
  <si>
    <t>Number too tall? Bend it down a notch. _xD83D_⬇️</t>
  </si>
  <si>
    <t>Uh-oh, swing and a miss! Focus and retry. ⚾️🧐</t>
  </si>
  <si>
    <t>N/A – a lonely cell where your formula lost its way! 🧭💔</t>
  </si>
  <si>
    <t>A ROUND OF APPLAUSE! Your work deserves an encore! 👏👏🎉</t>
  </si>
  <si>
    <t>Your formula's flipping out! 🤸‍♂️ Coach it to stick the landing. 🎖️</t>
  </si>
  <si>
    <t>Costume mix-up! Your data needs to change into the correct datatype. 🎭✅</t>
  </si>
  <si>
    <t>This cell's single, introduce it to a formula? 💔🧮</t>
  </si>
  <si>
    <t>Forbidden cross-book cell mingling detected! 🙅‍♂️🚷</t>
  </si>
  <si>
    <t>Formulas thrive on connections! Link up those cells! 🌐🤲</t>
  </si>
  <si>
    <t>Copy chaos? Freeze cells with $, no more moves! ✋🔄</t>
  </si>
  <si>
    <t>Number outfit mix-up? Reformat, hit F9 (or fn + F9)! 🧳🔄</t>
  </si>
  <si>
    <t>Digging too deep? The correct value's higher up! 🚧⬆️</t>
  </si>
  <si>
    <t>Climbing too high? The correct value's down below! 🧗‍♂️⬇️</t>
  </si>
  <si>
    <t>That’s a negative. Try again! 🚫🔄</t>
  </si>
  <si>
    <t>N/A: Value's playing hard to get, or formula faux pas? 🎩🐰</t>
  </si>
  <si>
    <t>HOME RUN! You've hit it out of the park!  ⚾🏟️</t>
  </si>
  <si>
    <t>Jittery cell? 📱 Prescribe a calming formula. 💊</t>
  </si>
  <si>
    <t>Wrong type alert! Time for a datatype switcheroo. 🔄🔀</t>
  </si>
  <si>
    <t>Forbidden formula zone? Summon the formula wizard! 🧙‍♂️📐</t>
  </si>
  <si>
    <t>This cell's heart belongs to its home workbook! 🏠💔📉</t>
  </si>
  <si>
    <t>Ditch the DIY. Cells crave references, not solitude! 🧩🔍</t>
  </si>
  <si>
    <t>Cells changing on copy? Anchor with $ for consistency! ⚓👌</t>
  </si>
  <si>
    <t>Last season's cell? Format, then F9 (or fn + F9)! 🍂🆕</t>
  </si>
  <si>
    <t>Basement value? Uplift the value! 🏠⤴️</t>
  </si>
  <si>
    <t>Penthouse value? Downsize the digits! 🏢🔻</t>
  </si>
  <si>
    <t>Not correct! Try again! 💡🔙</t>
  </si>
  <si>
    <t>N/A blank... Formula hiccup! Time for a fix-up! 🛠️😅</t>
  </si>
  <si>
    <t>Bravo! That's some next-level excellence! 🎭🏆</t>
  </si>
  <si>
    <t>Magic mirror says: This formula's not the fairest! 🪞</t>
  </si>
  <si>
    <t>Data's two left feet? Find the right datatype dance partner. 💃🕺🎶</t>
  </si>
  <si>
    <t>Cell playing hooky? Detention with a formula tutor! 🍎📖</t>
  </si>
  <si>
    <t>Cell wanderlust? No, keep its formulas in this workbook's embrace! 🌍✋🔐</t>
  </si>
  <si>
    <t>Solo formula? Add some cell reference company! 🎉📑</t>
  </si>
  <si>
    <t>Copying cells gone rogue? Reinforce with $ for precision! 🎯💲</t>
  </si>
  <si>
    <t>Format violation? Reformat, then F9 (or fn + F9)! 🚦👔</t>
  </si>
  <si>
    <t>Number's too deep? Bring it up for air! 🌊🆙</t>
  </si>
  <si>
    <t>Number's in the clouds? Land it gently! ☁️🛬</t>
  </si>
  <si>
    <t>Incorrect! You can do better, redo! 🔄💪</t>
  </si>
  <si>
    <t>ScoreBoard for Excel</t>
  </si>
  <si>
    <t>Have fun. Don't Fail.</t>
  </si>
  <si>
    <t>Automated grading and feedback copyright ScoreboardExcel.com ©2024</t>
  </si>
  <si>
    <t>Earn points by completing shaded cells; higher value cells have distinct borders</t>
  </si>
  <si>
    <t>Answer blocks are all or nothing; correctly complete all contributing cells to earn points:</t>
  </si>
  <si>
    <t>If you accidentally drag a cell out of position, then undo. Do NOT try to drag it back.</t>
  </si>
  <si>
    <t>Detailed Feedback:</t>
  </si>
  <si>
    <t>Earned</t>
  </si>
  <si>
    <t>Possible</t>
  </si>
  <si>
    <t>Sheet</t>
  </si>
  <si>
    <t>Comment</t>
  </si>
  <si>
    <t>earned</t>
  </si>
  <si>
    <t>cell</t>
  </si>
  <si>
    <t>Press F9 to grade</t>
  </si>
  <si>
    <t>Feedback ON</t>
  </si>
  <si>
    <t>J Bobcat</t>
  </si>
  <si>
    <t>DiscretevsContinuous</t>
  </si>
  <si>
    <t>Cheer</t>
  </si>
  <si>
    <t>NormalDensity</t>
  </si>
  <si>
    <t>What does the “S” in NORM.S.DIST stand for?</t>
  </si>
  <si>
    <t>How are percentiles connected to the output of NORM.DIST and NORM.S.DIST in Excel?</t>
  </si>
  <si>
    <t>What do the NORM.DIST and NORM.S.DIST functions calculate in Excel?</t>
  </si>
  <si>
    <t>What is the difference between NORM.DIST and NORM.S.DIST ?</t>
  </si>
  <si>
    <t>If you wanted to calculate the probability of getting a value between two numbers using NORM.DIST, how would you do that?</t>
  </si>
  <si>
    <t>-2 standard deviations (σ)</t>
  </si>
  <si>
    <t>-1 standard deviation (σ)</t>
  </si>
  <si>
    <t>3.  What percentage of bills are between $6 and $15</t>
  </si>
  <si>
    <t xml:space="preserve">4.  What score is the mean, median and mode? </t>
  </si>
  <si>
    <t>5.  What is the likelihood a randomly selected bill will be $10 or more?</t>
  </si>
  <si>
    <t>6.  What bill amount is at the 16th percentile</t>
  </si>
  <si>
    <t>7.  What percentage of bills are between $13 and $15</t>
  </si>
  <si>
    <r>
      <t>σ</t>
    </r>
    <r>
      <rPr>
        <b/>
        <vertAlign val="superscript"/>
        <sz val="5"/>
        <color theme="0"/>
        <rFont val="Wingdings"/>
        <charset val="2"/>
      </rPr>
      <t>2</t>
    </r>
  </si>
  <si>
    <r>
      <t>series</t>
    </r>
    <r>
      <rPr>
        <i/>
        <vertAlign val="subscript"/>
        <sz val="5"/>
        <color theme="0"/>
        <rFont val="Wingdings"/>
        <charset val="2"/>
      </rPr>
      <t>1&amp;2</t>
    </r>
    <r>
      <rPr>
        <i/>
        <sz val="5"/>
        <color theme="0"/>
        <rFont val="Wingdings"/>
        <charset val="2"/>
      </rPr>
      <t xml:space="preserve"> raw scale</t>
    </r>
  </si>
  <si>
    <r>
      <t>series</t>
    </r>
    <r>
      <rPr>
        <i/>
        <vertAlign val="subscript"/>
        <sz val="5"/>
        <color theme="0"/>
        <rFont val="Wingdings"/>
        <charset val="2"/>
      </rPr>
      <t>1&amp;2</t>
    </r>
    <r>
      <rPr>
        <i/>
        <sz val="5"/>
        <color theme="0"/>
        <rFont val="Wingdings"/>
        <charset val="2"/>
      </rPr>
      <t xml:space="preserve"> stdev</t>
    </r>
  </si>
  <si>
    <r>
      <t>series</t>
    </r>
    <r>
      <rPr>
        <i/>
        <vertAlign val="subscript"/>
        <sz val="5"/>
        <color theme="0"/>
        <rFont val="Wingdings"/>
        <charset val="2"/>
      </rPr>
      <t>3</t>
    </r>
    <r>
      <rPr>
        <i/>
        <sz val="5"/>
        <color theme="0"/>
        <rFont val="Wingdings"/>
        <charset val="2"/>
      </rPr>
      <t xml:space="preserve"> raw scale</t>
    </r>
  </si>
  <si>
    <r>
      <t>series</t>
    </r>
    <r>
      <rPr>
        <i/>
        <vertAlign val="subscript"/>
        <sz val="5"/>
        <color theme="0"/>
        <rFont val="Wingdings"/>
        <charset val="2"/>
      </rPr>
      <t>3</t>
    </r>
    <r>
      <rPr>
        <i/>
        <sz val="5"/>
        <color theme="0"/>
        <rFont val="Wingdings"/>
        <charset val="2"/>
      </rPr>
      <t xml:space="preserve"> stdev</t>
    </r>
  </si>
  <si>
    <r>
      <t>series</t>
    </r>
    <r>
      <rPr>
        <i/>
        <vertAlign val="subscript"/>
        <sz val="5"/>
        <color theme="0"/>
        <rFont val="Wingdings"/>
        <charset val="2"/>
      </rPr>
      <t>1</t>
    </r>
  </si>
  <si>
    <r>
      <t>series</t>
    </r>
    <r>
      <rPr>
        <i/>
        <vertAlign val="subscript"/>
        <sz val="5"/>
        <color theme="0"/>
        <rFont val="Wingdings"/>
        <charset val="2"/>
      </rPr>
      <t>2</t>
    </r>
  </si>
  <si>
    <r>
      <t>series</t>
    </r>
    <r>
      <rPr>
        <i/>
        <vertAlign val="subscript"/>
        <sz val="5"/>
        <color theme="0"/>
        <rFont val="Wingdings"/>
        <charset val="2"/>
      </rPr>
      <t>3</t>
    </r>
  </si>
  <si>
    <t>bobcat@ohio.edu</t>
  </si>
  <si>
    <t>Dr. Chimeli</t>
  </si>
  <si>
    <t>Ohio University</t>
  </si>
  <si>
    <t>QBA 2720</t>
  </si>
  <si>
    <t>This assignment was created by Scoreboard Excel 12.63.</t>
  </si>
  <si>
    <t>P_Distributions_I</t>
  </si>
  <si>
    <t>Price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</si>
</sst>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0.0%"/>
    <numFmt numFmtId="166" formatCode="0.0"/>
    <numFmt numFmtId="167" formatCode="_(* #,##0_);_(* \(#,##0\);_(* &quot;-&quot;??_);_(@_)"/>
    <numFmt numFmtId="168" formatCode="0.000"/>
    <numFmt numFmtId="169" formatCode="0.0000E+00"/>
  </numFmts>
  <fonts count="5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1"/>
      <name val="Calibri"/>
      <family val="2"/>
    </font>
    <font>
      <sz val="10"/>
      <color theme="0"/>
      <name val="Arial Unicode MS"/>
    </font>
    <font>
      <b/>
      <sz val="11"/>
      <name val="Calibri"/>
      <family val="2"/>
      <scheme val="minor"/>
    </font>
    <font>
      <sz val="11"/>
      <color indexed="8"/>
      <name val="Calibri"/>
      <family val="2"/>
    </font>
    <font>
      <sz val="11"/>
      <name val="Arial"/>
      <family val="1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4"/>
      <name val="Calibri"/>
      <family val="2"/>
      <scheme val="minor"/>
    </font>
    <font>
      <b/>
      <vertAlign val="superscript"/>
      <sz val="12"/>
      <color theme="1"/>
      <name val="Calibri (Body)"/>
    </font>
    <font>
      <sz val="11"/>
      <name val="Calibri"/>
      <family val="2"/>
      <scheme val="minor"/>
    </font>
    <font>
      <b/>
      <sz val="11"/>
      <color rgb="FF000000"/>
      <name val="Aptos Narrow"/>
      <family val="2"/>
    </font>
    <font>
      <b/>
      <sz val="11"/>
      <name val="Aptos Narrow"/>
      <family val="2"/>
    </font>
    <font>
      <sz val="11"/>
      <color rgb="FF000000"/>
      <name val="Aptos Narrow"/>
      <family val="2"/>
    </font>
    <font>
      <b/>
      <sz val="12"/>
      <color theme="1"/>
      <name val="Calibri (Body)"/>
    </font>
    <font>
      <sz val="9"/>
      <color theme="1"/>
      <name val="Calibri"/>
      <family val="2"/>
      <scheme val="minor"/>
    </font>
    <font>
      <sz val="14"/>
      <name val="Calibri"/>
      <family val="2"/>
      <scheme val="minor"/>
    </font>
    <font>
      <i/>
      <sz val="10"/>
      <color theme="1"/>
      <name val="Calibri"/>
      <family val="2"/>
      <scheme val="minor"/>
    </font>
    <font>
      <i/>
      <vertAlign val="subscript"/>
      <sz val="10"/>
      <color theme="1"/>
      <name val="Calibri (Body)"/>
    </font>
    <font>
      <b/>
      <sz val="12"/>
      <color rgb="FFFF0000"/>
      <name val="Calibri"/>
      <family val="2"/>
      <scheme val="minor"/>
    </font>
    <font>
      <sz val="12"/>
      <color theme="1"/>
      <name val="Calibri"/>
      <family val="2"/>
    </font>
    <font>
      <sz val="12"/>
      <color theme="1"/>
      <name val="Times New Roman"/>
      <family val="1"/>
    </font>
    <font>
      <b/>
      <sz val="14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sz val="9"/>
      <color rgb="FFFF0000"/>
      <name val="Calibri"/>
      <family val="2"/>
      <scheme val="minor"/>
    </font>
    <font>
      <i/>
      <vertAlign val="subscript"/>
      <sz val="9"/>
      <color rgb="FFFF0000"/>
      <name val="Calibri (Body)"/>
    </font>
    <font>
      <i/>
      <vertAlign val="subscript"/>
      <sz val="9"/>
      <color theme="1"/>
      <name val="Calibri (Body)"/>
    </font>
    <font>
      <b/>
      <sz val="14"/>
      <color rgb="FF000000"/>
      <name val="Calibri"/>
      <family val="2"/>
      <scheme val="minor"/>
    </font>
    <font>
      <sz val="12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sz val="16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sz val="26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sz val="14"/>
      <color rgb="FFFF0000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5"/>
      <color theme="0"/>
      <name val="Wingdings"/>
      <charset val="2"/>
    </font>
    <font>
      <b/>
      <sz val="5"/>
      <color theme="0"/>
      <name val="Wingdings"/>
      <charset val="2"/>
    </font>
    <font>
      <sz val="9"/>
      <color indexed="81"/>
      <name val="Tahoma"/>
      <family val="2"/>
    </font>
    <font>
      <b/>
      <vertAlign val="superscript"/>
      <sz val="5"/>
      <color theme="0"/>
      <name val="Wingdings"/>
      <charset val="2"/>
    </font>
    <font>
      <i/>
      <sz val="5"/>
      <color theme="0"/>
      <name val="Wingdings"/>
      <charset val="2"/>
    </font>
    <font>
      <i/>
      <vertAlign val="subscript"/>
      <sz val="5"/>
      <color theme="0"/>
      <name val="Wingdings"/>
      <charset val="2"/>
    </font>
  </fonts>
  <fills count="25">
    <fill>
      <patternFill patternType="none"/>
    </fill>
    <fill>
      <patternFill patternType="gray125"/>
    </fill>
    <fill>
      <patternFill patternType="solid">
        <fgColor theme="4" tint="0.59999389629810485"/>
        <bgColor indexed="65"/>
      </patternFill>
    </fill>
    <fill>
      <patternFill patternType="solid">
        <fgColor rgb="FF0033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0E6F5"/>
        <bgColor rgb="FF000000"/>
      </patternFill>
    </fill>
    <fill>
      <patternFill patternType="solid">
        <fgColor rgb="FF44B3E1"/>
        <bgColor rgb="FF000000"/>
      </patternFill>
    </fill>
    <fill>
      <patternFill patternType="solid">
        <fgColor rgb="FFC00000"/>
        <bgColor indexed="64"/>
      </patternFill>
    </fill>
    <fill>
      <patternFill patternType="solid">
        <fgColor rgb="FF2F73B5"/>
        <bgColor rgb="FF000000"/>
      </patternFill>
    </fill>
    <fill>
      <patternFill patternType="solid">
        <fgColor rgb="FF3C7D22"/>
        <bgColor rgb="FF000000"/>
      </patternFill>
    </fill>
    <fill>
      <patternFill patternType="solid">
        <fgColor rgb="FFFFC000"/>
        <bgColor rgb="FF000000"/>
      </patternFill>
    </fill>
    <fill>
      <patternFill patternType="solid">
        <fgColor rgb="FF8ED973"/>
        <bgColor rgb="FF000000"/>
      </patternFill>
    </fill>
    <fill>
      <patternFill patternType="solid">
        <fgColor rgb="FFDAF2D0"/>
        <bgColor rgb="FF000000"/>
      </patternFill>
    </fill>
    <fill>
      <patternFill patternType="solid">
        <fgColor rgb="FFD8BE91"/>
        <bgColor indexed="64"/>
      </patternFill>
    </fill>
    <fill>
      <patternFill patternType="solid">
        <fgColor rgb="FFFE99CB"/>
        <bgColor indexed="64"/>
      </patternFill>
    </fill>
    <fill>
      <patternFill patternType="solid">
        <fgColor rgb="FF98EFF9"/>
        <bgColor indexed="64"/>
      </patternFill>
    </fill>
    <fill>
      <patternFill patternType="solid">
        <fgColor rgb="FFFFFFFF"/>
        <bgColor indexed="64"/>
      </patternFill>
    </fill>
    <fill>
      <patternFill patternType="lightGrid">
        <fgColor theme="0" tint="-0.34998626667073579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FFE699"/>
        <bgColor indexed="64"/>
      </patternFill>
    </fill>
    <fill>
      <patternFill patternType="solid">
        <fgColor rgb="FFFFE699"/>
        <bgColor rgb="FF000000"/>
      </patternFill>
    </fill>
  </fills>
  <borders count="24">
    <border>
      <left/>
      <right/>
      <top/>
      <bottom/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uble">
        <color indexed="40"/>
      </left>
      <right style="double">
        <color indexed="40"/>
      </right>
      <top style="double">
        <color indexed="40"/>
      </top>
      <bottom style="double">
        <color indexed="40"/>
      </bottom>
      <diagonal/>
    </border>
    <border>
      <left style="dashDot">
        <color indexed="8"/>
      </left>
      <right style="dashDot">
        <color indexed="8"/>
      </right>
      <top style="dashDot">
        <color indexed="8"/>
      </top>
      <bottom style="dashDot">
        <color indexed="8"/>
      </bottom>
      <diagonal/>
    </border>
  </borders>
  <cellStyleXfs count="21">
    <xf numFmtId="0" fontId="0" fillId="0" borderId="0"/>
    <xf numFmtId="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1" applyNumberFormat="0" applyFill="0" applyAlignment="0" applyProtection="0"/>
    <xf numFmtId="0" fontId="1" fillId="2" borderId="0" applyNumberFormat="0" applyBorder="0" applyAlignment="0" applyProtection="0"/>
    <xf numFmtId="43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/>
    <xf numFmtId="0" fontId="12" fillId="0" borderId="0"/>
    <xf numFmtId="0" fontId="12" fillId="0" borderId="0"/>
    <xf numFmtId="0" fontId="1" fillId="0" borderId="0"/>
    <xf numFmtId="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3" fontId="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</cellStyleXfs>
  <cellXfs count="456">
    <xf numFmtId="0" fontId="0" fillId="0" borderId="0" xfId="0"/>
    <xf numFmtId="0" fontId="5" fillId="3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5" fillId="3" borderId="3" xfId="0" applyFont="1" applyFill="1" applyBorder="1" applyAlignment="1">
      <alignment horizontal="center"/>
    </xf>
    <xf numFmtId="0" fontId="0" fillId="4" borderId="11" xfId="0" applyFill="1" applyBorder="1"/>
    <xf numFmtId="0" fontId="5" fillId="3" borderId="3" xfId="0" applyFont="1" applyFill="1" applyBorder="1"/>
    <xf numFmtId="0" fontId="0" fillId="0" borderId="0" xfId="0" applyAlignment="1">
      <alignment horizontal="center" wrapText="1"/>
    </xf>
    <xf numFmtId="0" fontId="0" fillId="5" borderId="11" xfId="0" applyFill="1" applyBorder="1"/>
    <xf numFmtId="0" fontId="4" fillId="0" borderId="3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1" fontId="4" fillId="0" borderId="3" xfId="0" applyNumberFormat="1" applyFont="1" applyBorder="1" applyAlignment="1">
      <alignment horizontal="center"/>
    </xf>
    <xf numFmtId="1" fontId="4" fillId="0" borderId="3" xfId="6" applyNumberFormat="1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8" fillId="6" borderId="3" xfId="0" applyFont="1" applyFill="1" applyBorder="1" applyAlignment="1">
      <alignment horizontal="center"/>
    </xf>
    <xf numFmtId="0" fontId="3" fillId="3" borderId="3" xfId="4" applyFont="1" applyFill="1" applyBorder="1" applyAlignment="1">
      <alignment horizontal="center" vertical="center" wrapText="1"/>
    </xf>
    <xf numFmtId="0" fontId="3" fillId="3" borderId="3" xfId="4" applyFont="1" applyFill="1" applyBorder="1" applyAlignment="1">
      <alignment horizontal="center" vertical="center"/>
    </xf>
    <xf numFmtId="164" fontId="4" fillId="6" borderId="3" xfId="5" applyNumberFormat="1" applyFont="1" applyFill="1" applyBorder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11" fillId="0" borderId="0" xfId="8" applyFont="1"/>
    <xf numFmtId="0" fontId="11" fillId="0" borderId="0" xfId="8" applyFont="1" applyAlignment="1">
      <alignment horizontal="center"/>
    </xf>
    <xf numFmtId="0" fontId="12" fillId="0" borderId="0" xfId="9"/>
    <xf numFmtId="0" fontId="13" fillId="0" borderId="3" xfId="8" applyFont="1" applyBorder="1" applyAlignment="1">
      <alignment horizontal="center"/>
    </xf>
    <xf numFmtId="0" fontId="14" fillId="0" borderId="3" xfId="8" applyFont="1" applyBorder="1" applyAlignment="1">
      <alignment horizontal="center"/>
    </xf>
    <xf numFmtId="0" fontId="12" fillId="0" borderId="0" xfId="10"/>
    <xf numFmtId="0" fontId="12" fillId="0" borderId="0" xfId="10" applyAlignment="1">
      <alignment horizontal="center"/>
    </xf>
    <xf numFmtId="0" fontId="1" fillId="8" borderId="0" xfId="0" applyFont="1" applyFill="1"/>
    <xf numFmtId="0" fontId="1" fillId="8" borderId="3" xfId="0" applyFont="1" applyFill="1" applyBorder="1" applyAlignment="1">
      <alignment horizontal="center"/>
    </xf>
    <xf numFmtId="0" fontId="15" fillId="0" borderId="0" xfId="8" applyFont="1"/>
    <xf numFmtId="0" fontId="14" fillId="0" borderId="3" xfId="0" applyFont="1" applyBorder="1" applyAlignment="1">
      <alignment horizontal="center" vertical="center"/>
    </xf>
    <xf numFmtId="0" fontId="12" fillId="0" borderId="3" xfId="8" applyFont="1" applyBorder="1" applyAlignment="1">
      <alignment horizontal="center" vertical="center"/>
    </xf>
    <xf numFmtId="0" fontId="1" fillId="0" borderId="0" xfId="11"/>
    <xf numFmtId="0" fontId="1" fillId="8" borderId="0" xfId="0" applyFont="1" applyFill="1" applyAlignment="1">
      <alignment horizontal="center"/>
    </xf>
    <xf numFmtId="0" fontId="17" fillId="0" borderId="0" xfId="8" applyFont="1"/>
    <xf numFmtId="0" fontId="17" fillId="0" borderId="0" xfId="8" applyFont="1" applyAlignment="1">
      <alignment horizontal="center"/>
    </xf>
    <xf numFmtId="0" fontId="1" fillId="0" borderId="0" xfId="8" applyFont="1"/>
    <xf numFmtId="0" fontId="18" fillId="0" borderId="3" xfId="0" applyFont="1" applyBorder="1" applyAlignment="1">
      <alignment horizontal="center" vertical="top"/>
    </xf>
    <xf numFmtId="0" fontId="19" fillId="0" borderId="3" xfId="0" applyFont="1" applyBorder="1" applyAlignment="1">
      <alignment horizontal="center"/>
    </xf>
    <xf numFmtId="0" fontId="4" fillId="0" borderId="0" xfId="0" applyFont="1"/>
    <xf numFmtId="0" fontId="14" fillId="0" borderId="0" xfId="8" applyFont="1"/>
    <xf numFmtId="0" fontId="8" fillId="0" borderId="0" xfId="8" applyFont="1"/>
    <xf numFmtId="0" fontId="20" fillId="0" borderId="3" xfId="0" applyFont="1" applyBorder="1" applyAlignment="1">
      <alignment horizontal="center"/>
    </xf>
    <xf numFmtId="44" fontId="20" fillId="9" borderId="3" xfId="2" applyFont="1" applyFill="1" applyBorder="1" applyAlignment="1">
      <alignment horizontal="center"/>
    </xf>
    <xf numFmtId="0" fontId="12" fillId="0" borderId="0" xfId="0" applyFont="1"/>
    <xf numFmtId="0" fontId="14" fillId="0" borderId="3" xfId="8" quotePrefix="1" applyFont="1" applyBorder="1" applyAlignment="1">
      <alignment horizontal="center"/>
    </xf>
    <xf numFmtId="44" fontId="20" fillId="10" borderId="3" xfId="2" applyFont="1" applyFill="1" applyBorder="1" applyAlignment="1">
      <alignment horizontal="center"/>
    </xf>
    <xf numFmtId="0" fontId="12" fillId="0" borderId="0" xfId="8" applyFont="1"/>
    <xf numFmtId="0" fontId="8" fillId="0" borderId="3" xfId="8" applyFont="1" applyBorder="1" applyAlignment="1">
      <alignment horizontal="center" vertical="center"/>
    </xf>
    <xf numFmtId="0" fontId="12" fillId="0" borderId="0" xfId="9" applyAlignment="1">
      <alignment horizontal="center"/>
    </xf>
    <xf numFmtId="166" fontId="12" fillId="0" borderId="0" xfId="0" applyNumberFormat="1" applyFont="1"/>
    <xf numFmtId="0" fontId="17" fillId="0" borderId="3" xfId="8" applyFont="1" applyBorder="1" applyAlignment="1">
      <alignment horizontal="center"/>
    </xf>
    <xf numFmtId="44" fontId="20" fillId="12" borderId="3" xfId="2" applyFont="1" applyFill="1" applyBorder="1" applyAlignment="1">
      <alignment horizontal="center"/>
    </xf>
    <xf numFmtId="0" fontId="22" fillId="0" borderId="0" xfId="9" applyFont="1"/>
    <xf numFmtId="0" fontId="22" fillId="0" borderId="0" xfId="10" applyFont="1"/>
    <xf numFmtId="0" fontId="22" fillId="0" borderId="0" xfId="10" applyFont="1" applyAlignment="1">
      <alignment horizontal="center"/>
    </xf>
    <xf numFmtId="0" fontId="23" fillId="0" borderId="0" xfId="8" applyFont="1"/>
    <xf numFmtId="0" fontId="24" fillId="0" borderId="3" xfId="10" applyFont="1" applyBorder="1" applyAlignment="1">
      <alignment horizontal="center"/>
    </xf>
    <xf numFmtId="0" fontId="22" fillId="0" borderId="0" xfId="11" applyFont="1"/>
    <xf numFmtId="0" fontId="22" fillId="0" borderId="0" xfId="0" applyFont="1" applyAlignment="1">
      <alignment horizontal="center"/>
    </xf>
    <xf numFmtId="0" fontId="22" fillId="0" borderId="0" xfId="10" applyFont="1" applyAlignment="1">
      <alignment horizontal="right"/>
    </xf>
    <xf numFmtId="0" fontId="24" fillId="0" borderId="3" xfId="10" quotePrefix="1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2" fillId="8" borderId="17" xfId="10" applyFill="1" applyBorder="1" applyAlignment="1">
      <alignment horizontal="center"/>
    </xf>
    <xf numFmtId="0" fontId="12" fillId="8" borderId="17" xfId="10" applyFill="1" applyBorder="1"/>
    <xf numFmtId="0" fontId="12" fillId="8" borderId="18" xfId="10" applyFill="1" applyBorder="1"/>
    <xf numFmtId="0" fontId="12" fillId="8" borderId="0" xfId="10" applyFill="1"/>
    <xf numFmtId="0" fontId="1" fillId="8" borderId="0" xfId="11" applyFill="1"/>
    <xf numFmtId="0" fontId="12" fillId="8" borderId="0" xfId="10" applyFill="1" applyAlignment="1">
      <alignment horizontal="center"/>
    </xf>
    <xf numFmtId="0" fontId="26" fillId="8" borderId="3" xfId="11" applyFont="1" applyFill="1" applyBorder="1" applyAlignment="1">
      <alignment horizontal="center"/>
    </xf>
    <xf numFmtId="0" fontId="12" fillId="8" borderId="3" xfId="10" applyFill="1" applyBorder="1" applyAlignment="1">
      <alignment horizontal="center"/>
    </xf>
    <xf numFmtId="0" fontId="12" fillId="8" borderId="19" xfId="10" applyFill="1" applyBorder="1"/>
    <xf numFmtId="0" fontId="8" fillId="8" borderId="3" xfId="8" applyFont="1" applyFill="1" applyBorder="1" applyAlignment="1">
      <alignment horizontal="center"/>
    </xf>
    <xf numFmtId="0" fontId="8" fillId="8" borderId="3" xfId="8" applyFont="1" applyFill="1" applyBorder="1"/>
    <xf numFmtId="0" fontId="14" fillId="8" borderId="3" xfId="10" applyFont="1" applyFill="1" applyBorder="1" applyAlignment="1">
      <alignment horizontal="center"/>
    </xf>
    <xf numFmtId="0" fontId="1" fillId="8" borderId="19" xfId="0" applyFont="1" applyFill="1" applyBorder="1"/>
    <xf numFmtId="0" fontId="4" fillId="8" borderId="3" xfId="0" applyFont="1" applyFill="1" applyBorder="1" applyAlignment="1">
      <alignment horizontal="center"/>
    </xf>
    <xf numFmtId="167" fontId="12" fillId="8" borderId="16" xfId="13" applyNumberFormat="1" applyFont="1" applyFill="1" applyBorder="1" applyAlignment="1">
      <alignment horizontal="center"/>
    </xf>
    <xf numFmtId="43" fontId="12" fillId="8" borderId="16" xfId="13" applyFont="1" applyFill="1" applyBorder="1" applyAlignment="1">
      <alignment horizontal="center"/>
    </xf>
    <xf numFmtId="2" fontId="12" fillId="8" borderId="3" xfId="10" applyNumberFormat="1" applyFill="1" applyBorder="1" applyAlignment="1">
      <alignment horizontal="center"/>
    </xf>
    <xf numFmtId="165" fontId="12" fillId="8" borderId="3" xfId="10" applyNumberFormat="1" applyFill="1" applyBorder="1" applyAlignment="1">
      <alignment horizontal="center"/>
    </xf>
    <xf numFmtId="0" fontId="14" fillId="8" borderId="0" xfId="10" applyFont="1" applyFill="1" applyAlignment="1">
      <alignment horizontal="center"/>
    </xf>
    <xf numFmtId="0" fontId="14" fillId="8" borderId="0" xfId="10" applyFont="1" applyFill="1" applyAlignment="1">
      <alignment horizontal="center" wrapText="1"/>
    </xf>
    <xf numFmtId="167" fontId="12" fillId="8" borderId="3" xfId="13" applyNumberFormat="1" applyFont="1" applyFill="1" applyBorder="1" applyAlignment="1">
      <alignment horizontal="center"/>
    </xf>
    <xf numFmtId="0" fontId="12" fillId="8" borderId="3" xfId="10" applyFill="1" applyBorder="1"/>
    <xf numFmtId="2" fontId="12" fillId="8" borderId="0" xfId="10" applyNumberFormat="1" applyFill="1" applyAlignment="1">
      <alignment horizontal="center"/>
    </xf>
    <xf numFmtId="168" fontId="12" fillId="8" borderId="0" xfId="10" applyNumberFormat="1" applyFill="1" applyAlignment="1">
      <alignment horizontal="center"/>
    </xf>
    <xf numFmtId="167" fontId="12" fillId="8" borderId="0" xfId="13" applyNumberFormat="1" applyFont="1" applyFill="1" applyBorder="1" applyAlignment="1">
      <alignment horizontal="center"/>
    </xf>
    <xf numFmtId="0" fontId="12" fillId="8" borderId="19" xfId="10" applyFill="1" applyBorder="1" applyAlignment="1">
      <alignment horizontal="center"/>
    </xf>
    <xf numFmtId="43" fontId="12" fillId="8" borderId="3" xfId="13" applyFont="1" applyFill="1" applyBorder="1" applyAlignment="1">
      <alignment horizontal="center"/>
    </xf>
    <xf numFmtId="0" fontId="12" fillId="8" borderId="20" xfId="10" applyFill="1" applyBorder="1" applyAlignment="1">
      <alignment horizontal="center"/>
    </xf>
    <xf numFmtId="0" fontId="1" fillId="8" borderId="20" xfId="0" applyFont="1" applyFill="1" applyBorder="1"/>
    <xf numFmtId="0" fontId="12" fillId="8" borderId="21" xfId="10" applyFill="1" applyBorder="1"/>
    <xf numFmtId="165" fontId="12" fillId="8" borderId="0" xfId="10" applyNumberFormat="1" applyFill="1" applyAlignment="1">
      <alignment horizontal="center"/>
    </xf>
    <xf numFmtId="0" fontId="1" fillId="8" borderId="3" xfId="10" applyFont="1" applyFill="1" applyBorder="1" applyAlignment="1">
      <alignment horizontal="center"/>
    </xf>
    <xf numFmtId="44" fontId="20" fillId="13" borderId="3" xfId="2" applyFont="1" applyFill="1" applyBorder="1" applyAlignment="1">
      <alignment horizontal="center"/>
    </xf>
    <xf numFmtId="167" fontId="1" fillId="8" borderId="16" xfId="13" applyNumberFormat="1" applyFont="1" applyFill="1" applyBorder="1" applyAlignment="1">
      <alignment horizontal="center"/>
    </xf>
    <xf numFmtId="43" fontId="1" fillId="8" borderId="16" xfId="13" applyFont="1" applyFill="1" applyBorder="1" applyAlignment="1">
      <alignment horizontal="center"/>
    </xf>
    <xf numFmtId="2" fontId="1" fillId="8" borderId="16" xfId="13" applyNumberFormat="1" applyFont="1" applyFill="1" applyBorder="1" applyAlignment="1">
      <alignment horizontal="center"/>
    </xf>
    <xf numFmtId="10" fontId="1" fillId="8" borderId="16" xfId="16" applyNumberFormat="1" applyFont="1" applyFill="1" applyBorder="1" applyAlignment="1">
      <alignment horizontal="center"/>
    </xf>
    <xf numFmtId="167" fontId="1" fillId="8" borderId="3" xfId="13" applyNumberFormat="1" applyFont="1" applyFill="1" applyBorder="1" applyAlignment="1">
      <alignment horizontal="center"/>
    </xf>
    <xf numFmtId="2" fontId="1" fillId="8" borderId="3" xfId="13" applyNumberFormat="1" applyFont="1" applyFill="1" applyBorder="1" applyAlignment="1">
      <alignment horizontal="center"/>
    </xf>
    <xf numFmtId="10" fontId="1" fillId="8" borderId="3" xfId="16" applyNumberFormat="1" applyFont="1" applyFill="1" applyBorder="1" applyAlignment="1">
      <alignment horizontal="center"/>
    </xf>
    <xf numFmtId="43" fontId="1" fillId="8" borderId="3" xfId="13" applyFont="1" applyFill="1" applyBorder="1" applyAlignment="1">
      <alignment horizontal="center"/>
    </xf>
    <xf numFmtId="0" fontId="1" fillId="8" borderId="0" xfId="10" applyFont="1" applyFill="1" applyAlignment="1">
      <alignment horizontal="center"/>
    </xf>
    <xf numFmtId="0" fontId="0" fillId="8" borderId="0" xfId="0" applyFill="1"/>
    <xf numFmtId="167" fontId="1" fillId="8" borderId="3" xfId="17" applyNumberFormat="1" applyFont="1" applyFill="1" applyBorder="1" applyAlignment="1">
      <alignment horizontal="center"/>
    </xf>
    <xf numFmtId="43" fontId="1" fillId="8" borderId="3" xfId="17" applyNumberFormat="1" applyFont="1" applyFill="1" applyBorder="1" applyAlignment="1">
      <alignment horizontal="center"/>
    </xf>
    <xf numFmtId="2" fontId="1" fillId="8" borderId="3" xfId="17" applyNumberFormat="1" applyFont="1" applyFill="1" applyBorder="1" applyAlignment="1">
      <alignment horizontal="center"/>
    </xf>
    <xf numFmtId="165" fontId="1" fillId="8" borderId="3" xfId="16" applyNumberFormat="1" applyFont="1" applyFill="1" applyBorder="1" applyAlignment="1">
      <alignment horizontal="center"/>
    </xf>
    <xf numFmtId="0" fontId="0" fillId="8" borderId="3" xfId="0" applyFill="1" applyBorder="1" applyAlignment="1">
      <alignment horizontal="center"/>
    </xf>
    <xf numFmtId="0" fontId="29" fillId="8" borderId="0" xfId="10" applyFont="1" applyFill="1" applyAlignment="1">
      <alignment horizontal="center" vertical="center" wrapText="1"/>
    </xf>
    <xf numFmtId="9" fontId="12" fillId="8" borderId="0" xfId="10" applyNumberFormat="1" applyFill="1" applyAlignment="1">
      <alignment horizontal="center"/>
    </xf>
    <xf numFmtId="0" fontId="14" fillId="8" borderId="0" xfId="10" applyFont="1" applyFill="1" applyAlignment="1">
      <alignment horizontal="left"/>
    </xf>
    <xf numFmtId="0" fontId="1" fillId="8" borderId="0" xfId="18" applyFont="1" applyFill="1" applyAlignment="1">
      <alignment horizontal="center"/>
    </xf>
    <xf numFmtId="0" fontId="4" fillId="8" borderId="0" xfId="0" applyFont="1" applyFill="1" applyAlignment="1">
      <alignment horizontal="center"/>
    </xf>
    <xf numFmtId="0" fontId="14" fillId="8" borderId="0" xfId="10" applyFont="1" applyFill="1" applyAlignment="1">
      <alignment horizontal="center" vertical="center"/>
    </xf>
    <xf numFmtId="2" fontId="12" fillId="8" borderId="3" xfId="10" applyNumberFormat="1" applyFill="1" applyBorder="1" applyAlignment="1">
      <alignment horizontal="center" vertical="center"/>
    </xf>
    <xf numFmtId="0" fontId="1" fillId="8" borderId="3" xfId="0" applyFont="1" applyFill="1" applyBorder="1" applyAlignment="1">
      <alignment horizontal="center" vertical="center"/>
    </xf>
    <xf numFmtId="0" fontId="12" fillId="8" borderId="3" xfId="10" applyFill="1" applyBorder="1" applyAlignment="1">
      <alignment horizontal="center" vertical="center"/>
    </xf>
    <xf numFmtId="0" fontId="12" fillId="8" borderId="3" xfId="10" applyFill="1" applyBorder="1" applyAlignment="1">
      <alignment horizontal="left" vertical="center"/>
    </xf>
    <xf numFmtId="0" fontId="12" fillId="8" borderId="3" xfId="10" quotePrefix="1" applyFill="1" applyBorder="1" applyAlignment="1">
      <alignment horizontal="center" vertical="center" wrapText="1"/>
    </xf>
    <xf numFmtId="0" fontId="12" fillId="8" borderId="0" xfId="10" applyFill="1" applyAlignment="1">
      <alignment horizontal="center" vertical="center"/>
    </xf>
    <xf numFmtId="0" fontId="12" fillId="8" borderId="14" xfId="10" applyFill="1" applyBorder="1" applyAlignment="1">
      <alignment horizontal="center"/>
    </xf>
    <xf numFmtId="0" fontId="30" fillId="14" borderId="3" xfId="0" applyFont="1" applyFill="1" applyBorder="1" applyAlignment="1">
      <alignment horizontal="center" vertical="center" wrapText="1"/>
    </xf>
    <xf numFmtId="0" fontId="12" fillId="8" borderId="16" xfId="10" quotePrefix="1" applyFill="1" applyBorder="1" applyAlignment="1">
      <alignment horizontal="center" wrapText="1"/>
    </xf>
    <xf numFmtId="0" fontId="30" fillId="14" borderId="13" xfId="0" applyFont="1" applyFill="1" applyBorder="1" applyAlignment="1">
      <alignment horizontal="center" vertical="center"/>
    </xf>
    <xf numFmtId="44" fontId="20" fillId="15" borderId="3" xfId="2" applyFont="1" applyFill="1" applyBorder="1" applyAlignment="1">
      <alignment horizontal="center"/>
    </xf>
    <xf numFmtId="0" fontId="14" fillId="8" borderId="0" xfId="10" applyFont="1" applyFill="1"/>
    <xf numFmtId="167" fontId="12" fillId="8" borderId="0" xfId="13" applyNumberFormat="1" applyFont="1" applyFill="1" applyBorder="1" applyAlignment="1">
      <alignment horizontal="center" vertical="center"/>
    </xf>
    <xf numFmtId="165" fontId="12" fillId="8" borderId="0" xfId="10" applyNumberFormat="1" applyFill="1" applyAlignment="1">
      <alignment horizontal="center" vertical="center"/>
    </xf>
    <xf numFmtId="0" fontId="1" fillId="8" borderId="0" xfId="0" applyFont="1" applyFill="1" applyAlignment="1">
      <alignment horizontal="center" vertical="center"/>
    </xf>
    <xf numFmtId="0" fontId="4" fillId="8" borderId="0" xfId="0" applyFont="1" applyFill="1" applyAlignment="1">
      <alignment horizontal="center" vertical="center"/>
    </xf>
    <xf numFmtId="2" fontId="12" fillId="8" borderId="0" xfId="10" applyNumberFormat="1" applyFill="1" applyAlignment="1">
      <alignment horizontal="center" vertical="center"/>
    </xf>
    <xf numFmtId="0" fontId="14" fillId="8" borderId="0" xfId="10" applyFont="1" applyFill="1" applyAlignment="1">
      <alignment horizontal="center" vertical="center" wrapText="1"/>
    </xf>
    <xf numFmtId="168" fontId="12" fillId="8" borderId="3" xfId="10" applyNumberFormat="1" applyFill="1" applyBorder="1" applyAlignment="1">
      <alignment horizontal="center" vertical="center"/>
    </xf>
    <xf numFmtId="0" fontId="1" fillId="8" borderId="3" xfId="11" applyFill="1" applyBorder="1" applyAlignment="1">
      <alignment horizontal="center" vertical="center"/>
    </xf>
    <xf numFmtId="0" fontId="31" fillId="8" borderId="3" xfId="0" applyFont="1" applyFill="1" applyBorder="1" applyAlignment="1">
      <alignment horizontal="center" vertical="center"/>
    </xf>
    <xf numFmtId="0" fontId="12" fillId="8" borderId="3" xfId="10" applyFill="1" applyBorder="1" applyAlignment="1">
      <alignment horizontal="center" vertical="center" wrapText="1"/>
    </xf>
    <xf numFmtId="44" fontId="20" fillId="16" borderId="3" xfId="2" applyFont="1" applyFill="1" applyBorder="1" applyAlignment="1">
      <alignment horizontal="center"/>
    </xf>
    <xf numFmtId="0" fontId="12" fillId="8" borderId="3" xfId="10" applyFill="1" applyBorder="1" applyAlignment="1">
      <alignment vertical="center"/>
    </xf>
    <xf numFmtId="0" fontId="29" fillId="8" borderId="0" xfId="10" applyFont="1" applyFill="1" applyAlignment="1">
      <alignment horizontal="left"/>
    </xf>
    <xf numFmtId="0" fontId="12" fillId="8" borderId="0" xfId="10" applyFill="1" applyAlignment="1">
      <alignment horizontal="center" wrapText="1"/>
    </xf>
    <xf numFmtId="10" fontId="12" fillId="8" borderId="0" xfId="10" applyNumberFormat="1" applyFill="1" applyAlignment="1">
      <alignment horizontal="center"/>
    </xf>
    <xf numFmtId="165" fontId="12" fillId="8" borderId="0" xfId="3" applyNumberFormat="1" applyFont="1" applyFill="1" applyAlignment="1">
      <alignment horizontal="center"/>
    </xf>
    <xf numFmtId="165" fontId="12" fillId="8" borderId="0" xfId="3" applyNumberFormat="1" applyFont="1" applyFill="1" applyAlignment="1">
      <alignment horizontal="left"/>
    </xf>
    <xf numFmtId="167" fontId="12" fillId="8" borderId="0" xfId="10" applyNumberFormat="1" applyFill="1" applyAlignment="1">
      <alignment horizontal="center"/>
    </xf>
    <xf numFmtId="0" fontId="8" fillId="0" borderId="3" xfId="8" applyFont="1" applyBorder="1" applyAlignment="1">
      <alignment horizontal="center"/>
    </xf>
    <xf numFmtId="0" fontId="14" fillId="0" borderId="3" xfId="10" applyFont="1" applyBorder="1" applyAlignment="1">
      <alignment horizontal="center"/>
    </xf>
    <xf numFmtId="0" fontId="8" fillId="0" borderId="3" xfId="8" applyFont="1" applyBorder="1"/>
    <xf numFmtId="0" fontId="32" fillId="8" borderId="3" xfId="10" applyFont="1" applyFill="1" applyBorder="1" applyAlignment="1">
      <alignment horizontal="center"/>
    </xf>
    <xf numFmtId="2" fontId="4" fillId="8" borderId="0" xfId="0" applyNumberFormat="1" applyFont="1" applyFill="1" applyAlignment="1">
      <alignment horizontal="center"/>
    </xf>
    <xf numFmtId="0" fontId="33" fillId="0" borderId="0" xfId="10" applyFont="1" applyAlignment="1">
      <alignment horizontal="right"/>
    </xf>
    <xf numFmtId="0" fontId="12" fillId="0" borderId="3" xfId="10" applyBorder="1" applyAlignment="1">
      <alignment horizontal="center"/>
    </xf>
    <xf numFmtId="0" fontId="17" fillId="0" borderId="3" xfId="8" applyFont="1" applyBorder="1"/>
    <xf numFmtId="3" fontId="17" fillId="0" borderId="3" xfId="17" applyFont="1" applyFill="1" applyBorder="1" applyAlignment="1">
      <alignment horizontal="center"/>
    </xf>
    <xf numFmtId="2" fontId="17" fillId="0" borderId="3" xfId="8" applyNumberFormat="1" applyFont="1" applyBorder="1" applyAlignment="1">
      <alignment horizontal="center"/>
    </xf>
    <xf numFmtId="165" fontId="17" fillId="0" borderId="3" xfId="3" applyNumberFormat="1" applyFont="1" applyFill="1" applyBorder="1" applyAlignment="1">
      <alignment horizontal="center"/>
    </xf>
    <xf numFmtId="2" fontId="1" fillId="8" borderId="0" xfId="0" applyNumberFormat="1" applyFont="1" applyFill="1" applyAlignment="1">
      <alignment horizontal="center"/>
    </xf>
    <xf numFmtId="165" fontId="1" fillId="0" borderId="3" xfId="3" applyNumberFormat="1" applyFont="1" applyFill="1" applyBorder="1" applyAlignment="1">
      <alignment horizontal="center"/>
    </xf>
    <xf numFmtId="0" fontId="32" fillId="0" borderId="0" xfId="0" applyFont="1" applyAlignment="1">
      <alignment horizontal="right"/>
    </xf>
    <xf numFmtId="0" fontId="32" fillId="0" borderId="0" xfId="10" applyFont="1" applyAlignment="1">
      <alignment horizontal="right"/>
    </xf>
    <xf numFmtId="0" fontId="0" fillId="8" borderId="0" xfId="0" applyFill="1" applyAlignment="1">
      <alignment horizontal="center"/>
    </xf>
    <xf numFmtId="4" fontId="12" fillId="8" borderId="0" xfId="10" applyNumberFormat="1" applyFill="1" applyAlignment="1">
      <alignment horizontal="center"/>
    </xf>
    <xf numFmtId="0" fontId="12" fillId="8" borderId="0" xfId="9" applyFill="1"/>
    <xf numFmtId="0" fontId="14" fillId="0" borderId="0" xfId="0" applyFont="1" applyAlignment="1">
      <alignment wrapText="1"/>
    </xf>
    <xf numFmtId="169" fontId="0" fillId="0" borderId="0" xfId="2" applyNumberFormat="1" applyFont="1"/>
    <xf numFmtId="0" fontId="0" fillId="0" borderId="0" xfId="0" quotePrefix="1"/>
    <xf numFmtId="44" fontId="0" fillId="0" borderId="0" xfId="2" applyFont="1"/>
    <xf numFmtId="0" fontId="36" fillId="0" borderId="0" xfId="0" applyFont="1" applyAlignment="1">
      <alignment vertical="center" wrapText="1"/>
    </xf>
    <xf numFmtId="0" fontId="37" fillId="0" borderId="0" xfId="19" quotePrefix="1" applyFont="1"/>
    <xf numFmtId="0" fontId="12" fillId="0" borderId="0" xfId="19"/>
    <xf numFmtId="0" fontId="29" fillId="0" borderId="0" xfId="19" applyFont="1" applyAlignment="1">
      <alignment vertical="center" wrapText="1"/>
    </xf>
    <xf numFmtId="0" fontId="38" fillId="0" borderId="0" xfId="19" applyFont="1" applyAlignment="1">
      <alignment vertical="center" wrapText="1"/>
    </xf>
    <xf numFmtId="0" fontId="39" fillId="0" borderId="0" xfId="0" applyFont="1" applyAlignment="1">
      <alignment vertical="center" wrapText="1"/>
    </xf>
    <xf numFmtId="0" fontId="38" fillId="0" borderId="0" xfId="0" applyFont="1" applyAlignment="1">
      <alignment vertical="center" wrapText="1"/>
    </xf>
    <xf numFmtId="0" fontId="0" fillId="7" borderId="3" xfId="0" applyFill="1" applyBorder="1" applyAlignment="1">
      <alignment horizontal="left"/>
    </xf>
    <xf numFmtId="0" fontId="0" fillId="19" borderId="5" xfId="0" applyFill="1" applyBorder="1" applyAlignment="1">
      <alignment horizontal="center"/>
    </xf>
    <xf numFmtId="0" fontId="0" fillId="19" borderId="5" xfId="0" applyFill="1" applyBorder="1" applyAlignment="1">
      <alignment horizontal="left"/>
    </xf>
    <xf numFmtId="0" fontId="0" fillId="19" borderId="3" xfId="0" applyFill="1" applyBorder="1" applyAlignment="1">
      <alignment horizontal="left"/>
    </xf>
    <xf numFmtId="0" fontId="0" fillId="21" borderId="0" xfId="0" applyFill="1"/>
    <xf numFmtId="0" fontId="31" fillId="22" borderId="0" xfId="0" applyFont="1" applyFill="1"/>
    <xf numFmtId="0" fontId="0" fillId="19" borderId="5" xfId="0" applyFill="1" applyBorder="1"/>
    <xf numFmtId="0" fontId="40" fillId="19" borderId="20" xfId="0" applyFont="1" applyFill="1" applyBorder="1" applyAlignment="1">
      <alignment horizontal="center"/>
    </xf>
    <xf numFmtId="0" fontId="40" fillId="19" borderId="20" xfId="6" applyNumberFormat="1" applyFont="1" applyFill="1" applyBorder="1" applyAlignment="1">
      <alignment horizontal="center"/>
    </xf>
    <xf numFmtId="0" fontId="45" fillId="19" borderId="20" xfId="0" applyFont="1" applyFill="1" applyBorder="1" applyAlignment="1">
      <alignment horizontal="left"/>
    </xf>
    <xf numFmtId="0" fontId="0" fillId="19" borderId="20" xfId="0" applyFill="1" applyBorder="1" applyAlignment="1">
      <alignment horizontal="center"/>
    </xf>
    <xf numFmtId="0" fontId="46" fillId="19" borderId="20" xfId="0" applyFont="1" applyFill="1" applyBorder="1" applyAlignment="1">
      <alignment horizontal="center"/>
    </xf>
    <xf numFmtId="0" fontId="0" fillId="0" borderId="20" xfId="0" applyBorder="1"/>
    <xf numFmtId="0" fontId="0" fillId="21" borderId="20" xfId="0" applyFill="1" applyBorder="1"/>
    <xf numFmtId="0" fontId="31" fillId="22" borderId="20" xfId="0" applyFont="1" applyFill="1" applyBorder="1"/>
    <xf numFmtId="1" fontId="40" fillId="19" borderId="20" xfId="0" applyNumberFormat="1" applyFont="1" applyFill="1" applyBorder="1" applyAlignment="1">
      <alignment horizontal="center"/>
    </xf>
    <xf numFmtId="0" fontId="0" fillId="19" borderId="20" xfId="0" applyFill="1" applyBorder="1"/>
    <xf numFmtId="0" fontId="47" fillId="19" borderId="20" xfId="0" applyFont="1" applyFill="1" applyBorder="1" applyAlignment="1">
      <alignment horizontal="left"/>
    </xf>
    <xf numFmtId="0" fontId="48" fillId="0" borderId="0" xfId="0" applyFont="1"/>
    <xf numFmtId="0" fontId="48" fillId="0" borderId="0" xfId="0" applyFont="1" applyAlignment="1">
      <alignment horizontal="center"/>
    </xf>
    <xf numFmtId="0" fontId="48" fillId="0" borderId="0" xfId="0" applyFont="1" applyAlignment="1">
      <alignment horizontal="center" wrapText="1"/>
    </xf>
    <xf numFmtId="0" fontId="48" fillId="0" borderId="0" xfId="0" applyFont="1" applyAlignment="1">
      <alignment horizontal="left"/>
    </xf>
    <xf numFmtId="0" fontId="48" fillId="0" borderId="0" xfId="6" applyNumberFormat="1" applyFont="1" applyFill="1" applyBorder="1" applyAlignment="1">
      <alignment horizontal="center"/>
    </xf>
    <xf numFmtId="0" fontId="49" fillId="0" borderId="0" xfId="0" applyFont="1" applyAlignment="1">
      <alignment horizontal="center"/>
    </xf>
    <xf numFmtId="1" fontId="48" fillId="0" borderId="0" xfId="0" applyNumberFormat="1" applyFont="1" applyAlignment="1">
      <alignment horizontal="center"/>
    </xf>
    <xf numFmtId="0" fontId="0" fillId="21" borderId="0" xfId="0" applyFill="1" applyAlignment="1">
      <alignment horizontal="center" vertical="center"/>
    </xf>
    <xf numFmtId="0" fontId="4" fillId="7" borderId="3" xfId="3" applyNumberFormat="1" applyFont="1" applyFill="1" applyBorder="1" applyAlignment="1">
      <alignment horizontal="left"/>
    </xf>
    <xf numFmtId="0" fontId="4" fillId="7" borderId="3" xfId="7" applyNumberFormat="1" applyFont="1" applyFill="1" applyBorder="1" applyAlignment="1">
      <alignment horizontal="left"/>
    </xf>
    <xf numFmtId="1" fontId="49" fillId="0" borderId="0" xfId="0" applyNumberFormat="1" applyFont="1" applyAlignment="1">
      <alignment horizontal="center"/>
    </xf>
    <xf numFmtId="1" fontId="49" fillId="0" borderId="0" xfId="6" applyNumberFormat="1" applyFont="1" applyFill="1" applyBorder="1" applyAlignment="1">
      <alignment horizontal="center"/>
    </xf>
    <xf numFmtId="9" fontId="49" fillId="0" borderId="0" xfId="3" applyFont="1" applyFill="1" applyBorder="1" applyAlignment="1">
      <alignment horizontal="center"/>
    </xf>
    <xf numFmtId="10" fontId="49" fillId="0" borderId="0" xfId="3" applyNumberFormat="1" applyFont="1" applyFill="1" applyBorder="1" applyAlignment="1">
      <alignment horizontal="center"/>
    </xf>
    <xf numFmtId="0" fontId="49" fillId="0" borderId="0" xfId="4" applyFont="1" applyFill="1" applyBorder="1" applyAlignment="1">
      <alignment horizontal="center" vertical="center" wrapText="1"/>
    </xf>
    <xf numFmtId="0" fontId="49" fillId="0" borderId="0" xfId="4" applyFont="1" applyFill="1" applyBorder="1" applyAlignment="1">
      <alignment horizontal="center" vertical="center"/>
    </xf>
    <xf numFmtId="164" fontId="49" fillId="0" borderId="0" xfId="5" applyNumberFormat="1" applyFont="1" applyFill="1" applyBorder="1" applyAlignment="1">
      <alignment horizontal="center"/>
    </xf>
    <xf numFmtId="165" fontId="49" fillId="0" borderId="0" xfId="7" applyNumberFormat="1" applyFont="1" applyFill="1" applyBorder="1" applyAlignment="1">
      <alignment horizontal="center"/>
    </xf>
    <xf numFmtId="0" fontId="1" fillId="23" borderId="3" xfId="0" applyFont="1" applyFill="1" applyBorder="1" applyAlignment="1">
      <alignment horizontal="center"/>
    </xf>
    <xf numFmtId="0" fontId="17" fillId="20" borderId="3" xfId="8" applyFont="1" applyFill="1" applyBorder="1" applyAlignment="1">
      <alignment horizontal="center"/>
    </xf>
    <xf numFmtId="9" fontId="0" fillId="20" borderId="3" xfId="3" applyFont="1" applyFill="1" applyBorder="1" applyAlignment="1">
      <alignment horizontal="center"/>
    </xf>
    <xf numFmtId="3" fontId="0" fillId="20" borderId="3" xfId="0" applyNumberFormat="1" applyFill="1" applyBorder="1" applyAlignment="1">
      <alignment horizontal="center"/>
    </xf>
    <xf numFmtId="3" fontId="17" fillId="20" borderId="3" xfId="8" applyNumberFormat="1" applyFont="1" applyFill="1" applyBorder="1" applyAlignment="1">
      <alignment horizontal="center"/>
    </xf>
    <xf numFmtId="0" fontId="12" fillId="23" borderId="3" xfId="10" applyFill="1" applyBorder="1" applyAlignment="1">
      <alignment horizontal="center"/>
    </xf>
    <xf numFmtId="0" fontId="14" fillId="23" borderId="3" xfId="10" applyFont="1" applyFill="1" applyBorder="1" applyAlignment="1">
      <alignment horizontal="center"/>
    </xf>
    <xf numFmtId="0" fontId="8" fillId="23" borderId="3" xfId="8" applyFont="1" applyFill="1" applyBorder="1" applyAlignment="1">
      <alignment horizontal="center"/>
    </xf>
    <xf numFmtId="0" fontId="12" fillId="23" borderId="3" xfId="13" applyNumberFormat="1" applyFont="1" applyFill="1" applyBorder="1" applyAlignment="1">
      <alignment horizontal="center"/>
    </xf>
    <xf numFmtId="0" fontId="1" fillId="23" borderId="3" xfId="10" applyFont="1" applyFill="1" applyBorder="1" applyAlignment="1">
      <alignment horizontal="center"/>
    </xf>
    <xf numFmtId="0" fontId="1" fillId="23" borderId="3" xfId="13" applyNumberFormat="1" applyFont="1" applyFill="1" applyBorder="1" applyAlignment="1">
      <alignment horizontal="center"/>
    </xf>
    <xf numFmtId="0" fontId="1" fillId="23" borderId="3" xfId="16" applyNumberFormat="1" applyFont="1" applyFill="1" applyBorder="1" applyAlignment="1">
      <alignment horizontal="center"/>
    </xf>
    <xf numFmtId="0" fontId="1" fillId="23" borderId="3" xfId="17" applyNumberFormat="1" applyFont="1" applyFill="1" applyBorder="1" applyAlignment="1">
      <alignment horizontal="center"/>
    </xf>
    <xf numFmtId="0" fontId="12" fillId="23" borderId="3" xfId="10" applyFill="1" applyBorder="1"/>
    <xf numFmtId="0" fontId="12" fillId="23" borderId="3" xfId="10" applyFill="1" applyBorder="1" applyAlignment="1">
      <alignment horizontal="center" vertical="center"/>
    </xf>
    <xf numFmtId="0" fontId="12" fillId="23" borderId="3" xfId="13" applyNumberFormat="1" applyFont="1" applyFill="1" applyBorder="1" applyAlignment="1">
      <alignment horizontal="center" vertical="center"/>
    </xf>
    <xf numFmtId="0" fontId="12" fillId="23" borderId="3" xfId="3" applyNumberFormat="1" applyFont="1" applyFill="1" applyBorder="1" applyAlignment="1">
      <alignment horizontal="center"/>
    </xf>
    <xf numFmtId="0" fontId="12" fillId="23" borderId="3" xfId="3" applyNumberFormat="1" applyFont="1" applyFill="1" applyBorder="1" applyAlignment="1">
      <alignment horizontal="left"/>
    </xf>
    <xf numFmtId="0" fontId="14" fillId="23" borderId="3" xfId="10" applyFont="1" applyFill="1" applyBorder="1" applyAlignment="1">
      <alignment horizontal="center" wrapText="1"/>
    </xf>
    <xf numFmtId="0" fontId="12" fillId="23" borderId="3" xfId="10" applyFill="1" applyBorder="1" applyAlignment="1">
      <alignment horizontal="center" wrapText="1"/>
    </xf>
    <xf numFmtId="0" fontId="4" fillId="23" borderId="3" xfId="0" applyFont="1" applyFill="1" applyBorder="1" applyAlignment="1">
      <alignment horizontal="center"/>
    </xf>
    <xf numFmtId="0" fontId="32" fillId="23" borderId="3" xfId="10" applyFont="1" applyFill="1" applyBorder="1" applyAlignment="1">
      <alignment horizontal="center"/>
    </xf>
    <xf numFmtId="0" fontId="13" fillId="7" borderId="3" xfId="1" applyNumberFormat="1" applyFont="1" applyFill="1" applyBorder="1" applyAlignment="1">
      <alignment horizontal="left" vertical="center"/>
    </xf>
    <xf numFmtId="0" fontId="26" fillId="23" borderId="3" xfId="11" applyFont="1" applyFill="1" applyBorder="1" applyAlignment="1">
      <alignment horizontal="center"/>
    </xf>
    <xf numFmtId="0" fontId="8" fillId="23" borderId="3" xfId="8" applyFont="1" applyFill="1" applyBorder="1"/>
    <xf numFmtId="0" fontId="12" fillId="7" borderId="3" xfId="1" applyNumberFormat="1" applyFont="1" applyFill="1" applyBorder="1" applyAlignment="1">
      <alignment horizontal="left" vertical="center"/>
    </xf>
    <xf numFmtId="0" fontId="0" fillId="23" borderId="3" xfId="0" applyFill="1" applyBorder="1" applyAlignment="1">
      <alignment horizontal="center"/>
    </xf>
    <xf numFmtId="0" fontId="29" fillId="23" borderId="3" xfId="10" applyFont="1" applyFill="1" applyBorder="1" applyAlignment="1">
      <alignment horizontal="center" vertical="center" wrapText="1"/>
    </xf>
    <xf numFmtId="0" fontId="14" fillId="23" borderId="3" xfId="10" applyFont="1" applyFill="1" applyBorder="1" applyAlignment="1">
      <alignment horizontal="left"/>
    </xf>
    <xf numFmtId="0" fontId="1" fillId="23" borderId="3" xfId="0" applyFont="1" applyFill="1" applyBorder="1"/>
    <xf numFmtId="0" fontId="14" fillId="23" borderId="3" xfId="10" applyFont="1" applyFill="1" applyBorder="1" applyAlignment="1">
      <alignment horizontal="center" vertical="center"/>
    </xf>
    <xf numFmtId="0" fontId="1" fillId="23" borderId="3" xfId="0" applyFont="1" applyFill="1" applyBorder="1" applyAlignment="1">
      <alignment horizontal="center" vertical="center"/>
    </xf>
    <xf numFmtId="0" fontId="12" fillId="23" borderId="3" xfId="10" applyFill="1" applyBorder="1" applyAlignment="1">
      <alignment horizontal="left" vertical="center"/>
    </xf>
    <xf numFmtId="0" fontId="12" fillId="23" borderId="3" xfId="10" quotePrefix="1" applyFill="1" applyBorder="1" applyAlignment="1">
      <alignment horizontal="center" vertical="center" wrapText="1"/>
    </xf>
    <xf numFmtId="0" fontId="12" fillId="23" borderId="3" xfId="10" quotePrefix="1" applyFill="1" applyBorder="1" applyAlignment="1">
      <alignment horizontal="center" wrapText="1"/>
    </xf>
    <xf numFmtId="0" fontId="30" fillId="24" borderId="3" xfId="0" applyFont="1" applyFill="1" applyBorder="1" applyAlignment="1">
      <alignment horizontal="center" vertical="center" wrapText="1"/>
    </xf>
    <xf numFmtId="0" fontId="30" fillId="24" borderId="3" xfId="0" applyFont="1" applyFill="1" applyBorder="1" applyAlignment="1">
      <alignment horizontal="center" vertical="center"/>
    </xf>
    <xf numFmtId="0" fontId="14" fillId="23" borderId="3" xfId="10" applyFont="1" applyFill="1" applyBorder="1"/>
    <xf numFmtId="0" fontId="4" fillId="23" borderId="3" xfId="0" applyFont="1" applyFill="1" applyBorder="1" applyAlignment="1">
      <alignment horizontal="center" vertical="center"/>
    </xf>
    <xf numFmtId="0" fontId="14" fillId="23" borderId="3" xfId="10" applyFont="1" applyFill="1" applyBorder="1" applyAlignment="1">
      <alignment horizontal="center" vertical="center" wrapText="1"/>
    </xf>
    <xf numFmtId="0" fontId="1" fillId="23" borderId="3" xfId="11" applyFill="1" applyBorder="1" applyAlignment="1">
      <alignment horizontal="center" vertical="center"/>
    </xf>
    <xf numFmtId="0" fontId="31" fillId="23" borderId="3" xfId="0" applyFont="1" applyFill="1" applyBorder="1" applyAlignment="1">
      <alignment horizontal="center" vertical="center"/>
    </xf>
    <xf numFmtId="0" fontId="12" fillId="23" borderId="3" xfId="10" applyFill="1" applyBorder="1" applyAlignment="1">
      <alignment horizontal="center" vertical="center" wrapText="1"/>
    </xf>
    <xf numFmtId="0" fontId="12" fillId="23" borderId="3" xfId="10" applyFill="1" applyBorder="1" applyAlignment="1">
      <alignment vertical="center"/>
    </xf>
    <xf numFmtId="0" fontId="29" fillId="23" borderId="3" xfId="10" applyFont="1" applyFill="1" applyBorder="1" applyAlignment="1">
      <alignment horizontal="left"/>
    </xf>
    <xf numFmtId="167" fontId="48" fillId="0" borderId="0" xfId="13" applyNumberFormat="1" applyFont="1" applyFill="1" applyBorder="1" applyAlignment="1">
      <alignment horizontal="center"/>
    </xf>
    <xf numFmtId="167" fontId="48" fillId="0" borderId="0" xfId="13" applyNumberFormat="1" applyFont="1" applyFill="1" applyBorder="1" applyAlignment="1">
      <alignment horizontal="center" vertical="center"/>
    </xf>
    <xf numFmtId="0" fontId="48" fillId="0" borderId="0" xfId="9" applyFont="1"/>
    <xf numFmtId="0" fontId="48" fillId="0" borderId="0" xfId="8" applyFont="1"/>
    <xf numFmtId="0" fontId="48" fillId="0" borderId="0" xfId="8" applyFont="1" applyAlignment="1">
      <alignment horizontal="center"/>
    </xf>
    <xf numFmtId="0" fontId="48" fillId="0" borderId="0" xfId="10" applyFont="1"/>
    <xf numFmtId="0" fontId="48" fillId="0" borderId="0" xfId="10" applyFont="1" applyAlignment="1">
      <alignment horizontal="center"/>
    </xf>
    <xf numFmtId="0" fontId="49" fillId="0" borderId="0" xfId="8" applyFont="1"/>
    <xf numFmtId="0" fontId="48" fillId="0" borderId="0" xfId="11" applyFont="1"/>
    <xf numFmtId="0" fontId="49" fillId="0" borderId="0" xfId="0" applyFont="1"/>
    <xf numFmtId="0" fontId="48" fillId="0" borderId="0" xfId="9" applyFont="1" applyAlignment="1">
      <alignment horizontal="center"/>
    </xf>
    <xf numFmtId="166" fontId="48" fillId="0" borderId="0" xfId="0" applyNumberFormat="1" applyFont="1"/>
    <xf numFmtId="0" fontId="48" fillId="0" borderId="0" xfId="10" applyFont="1" applyAlignment="1">
      <alignment horizontal="right"/>
    </xf>
    <xf numFmtId="0" fontId="49" fillId="0" borderId="0" xfId="10" applyFont="1" applyAlignment="1">
      <alignment horizontal="center"/>
    </xf>
    <xf numFmtId="0" fontId="49" fillId="0" borderId="0" xfId="10" applyFont="1" applyAlignment="1">
      <alignment horizontal="center" wrapText="1"/>
    </xf>
    <xf numFmtId="2" fontId="48" fillId="0" borderId="0" xfId="10" applyNumberFormat="1" applyFont="1" applyAlignment="1">
      <alignment horizontal="center"/>
    </xf>
    <xf numFmtId="168" fontId="48" fillId="0" borderId="0" xfId="10" applyNumberFormat="1" applyFont="1" applyAlignment="1">
      <alignment horizontal="center"/>
    </xf>
    <xf numFmtId="165" fontId="48" fillId="0" borderId="0" xfId="10" applyNumberFormat="1" applyFont="1" applyAlignment="1">
      <alignment horizontal="center"/>
    </xf>
    <xf numFmtId="0" fontId="49" fillId="0" borderId="0" xfId="10" applyFont="1" applyAlignment="1">
      <alignment horizontal="center" vertical="center" wrapText="1"/>
    </xf>
    <xf numFmtId="9" fontId="48" fillId="0" borderId="0" xfId="10" applyNumberFormat="1" applyFont="1" applyAlignment="1">
      <alignment horizontal="center"/>
    </xf>
    <xf numFmtId="0" fontId="49" fillId="0" borderId="0" xfId="10" applyFont="1" applyAlignment="1">
      <alignment horizontal="left"/>
    </xf>
    <xf numFmtId="0" fontId="48" fillId="0" borderId="0" xfId="18" applyFont="1" applyAlignment="1">
      <alignment horizontal="center"/>
    </xf>
    <xf numFmtId="0" fontId="49" fillId="0" borderId="0" xfId="10" applyFont="1" applyAlignment="1">
      <alignment horizontal="center" vertical="center"/>
    </xf>
    <xf numFmtId="0" fontId="48" fillId="0" borderId="0" xfId="10" applyFont="1" applyAlignment="1">
      <alignment horizontal="center" vertical="center"/>
    </xf>
    <xf numFmtId="0" fontId="49" fillId="0" borderId="0" xfId="10" applyFont="1"/>
    <xf numFmtId="165" fontId="48" fillId="0" borderId="0" xfId="10" applyNumberFormat="1" applyFont="1" applyAlignment="1">
      <alignment horizontal="center" vertical="center"/>
    </xf>
    <xf numFmtId="0" fontId="48" fillId="0" borderId="0" xfId="0" applyFont="1" applyAlignment="1">
      <alignment horizontal="center" vertical="center"/>
    </xf>
    <xf numFmtId="0" fontId="49" fillId="0" borderId="0" xfId="0" applyFont="1" applyAlignment="1">
      <alignment horizontal="center" vertical="center"/>
    </xf>
    <xf numFmtId="2" fontId="48" fillId="0" borderId="0" xfId="10" applyNumberFormat="1" applyFont="1" applyAlignment="1">
      <alignment horizontal="center" vertical="center"/>
    </xf>
    <xf numFmtId="0" fontId="48" fillId="0" borderId="0" xfId="10" applyFont="1" applyAlignment="1">
      <alignment horizontal="center" wrapText="1"/>
    </xf>
    <xf numFmtId="10" fontId="48" fillId="0" borderId="0" xfId="10" applyNumberFormat="1" applyFont="1" applyAlignment="1">
      <alignment horizontal="center"/>
    </xf>
    <xf numFmtId="165" fontId="48" fillId="0" borderId="0" xfId="3" applyNumberFormat="1" applyFont="1" applyFill="1" applyBorder="1" applyAlignment="1">
      <alignment horizontal="center"/>
    </xf>
    <xf numFmtId="165" fontId="48" fillId="0" borderId="0" xfId="3" applyNumberFormat="1" applyFont="1" applyFill="1" applyBorder="1" applyAlignment="1">
      <alignment horizontal="left"/>
    </xf>
    <xf numFmtId="167" fontId="48" fillId="0" borderId="0" xfId="10" applyNumberFormat="1" applyFont="1" applyAlignment="1">
      <alignment horizontal="center"/>
    </xf>
    <xf numFmtId="2" fontId="49" fillId="0" borderId="0" xfId="0" applyNumberFormat="1" applyFont="1" applyAlignment="1">
      <alignment horizontal="center"/>
    </xf>
    <xf numFmtId="0" fontId="52" fillId="0" borderId="0" xfId="10" applyFont="1" applyAlignment="1">
      <alignment horizontal="right"/>
    </xf>
    <xf numFmtId="2" fontId="48" fillId="0" borderId="0" xfId="0" applyNumberFormat="1" applyFont="1" applyAlignment="1">
      <alignment horizontal="center"/>
    </xf>
    <xf numFmtId="0" fontId="52" fillId="0" borderId="0" xfId="0" applyFont="1" applyAlignment="1">
      <alignment horizontal="right"/>
    </xf>
    <xf numFmtId="4" fontId="48" fillId="0" borderId="0" xfId="10" applyNumberFormat="1" applyFont="1" applyAlignment="1">
      <alignment horizontal="center"/>
    </xf>
    <xf numFmtId="0" fontId="49" fillId="0" borderId="0" xfId="8" applyFont="1" applyAlignment="1">
      <alignment horizontal="center"/>
    </xf>
    <xf numFmtId="0" fontId="48" fillId="0" borderId="0" xfId="8" applyFont="1" applyAlignment="1">
      <alignment horizontal="center" vertical="center"/>
    </xf>
    <xf numFmtId="166" fontId="49" fillId="0" borderId="0" xfId="1" applyNumberFormat="1" applyFont="1" applyFill="1" applyBorder="1" applyAlignment="1">
      <alignment horizontal="center" vertical="center"/>
    </xf>
    <xf numFmtId="0" fontId="49" fillId="0" borderId="0" xfId="0" applyFont="1" applyAlignment="1">
      <alignment horizontal="center" vertical="top"/>
    </xf>
    <xf numFmtId="44" fontId="48" fillId="0" borderId="0" xfId="2" applyFont="1" applyFill="1" applyBorder="1" applyAlignment="1">
      <alignment horizontal="center"/>
    </xf>
    <xf numFmtId="0" fontId="49" fillId="0" borderId="0" xfId="8" quotePrefix="1" applyFont="1" applyAlignment="1">
      <alignment horizontal="center"/>
    </xf>
    <xf numFmtId="3" fontId="48" fillId="0" borderId="0" xfId="12" applyFont="1" applyFill="1" applyBorder="1" applyAlignment="1">
      <alignment horizontal="center"/>
    </xf>
    <xf numFmtId="0" fontId="49" fillId="0" borderId="0" xfId="8" applyFont="1" applyAlignment="1">
      <alignment horizontal="center" vertical="center"/>
    </xf>
    <xf numFmtId="3" fontId="48" fillId="0" borderId="0" xfId="0" applyNumberFormat="1" applyFont="1" applyAlignment="1">
      <alignment horizontal="center"/>
    </xf>
    <xf numFmtId="9" fontId="48" fillId="0" borderId="0" xfId="3" applyFont="1" applyFill="1" applyBorder="1" applyAlignment="1">
      <alignment horizontal="center"/>
    </xf>
    <xf numFmtId="3" fontId="48" fillId="0" borderId="0" xfId="8" applyNumberFormat="1" applyFont="1" applyAlignment="1">
      <alignment horizontal="center"/>
    </xf>
    <xf numFmtId="0" fontId="52" fillId="0" borderId="0" xfId="10" applyFont="1" applyAlignment="1">
      <alignment horizontal="center"/>
    </xf>
    <xf numFmtId="0" fontId="52" fillId="0" borderId="0" xfId="10" quotePrefix="1" applyFont="1" applyAlignment="1">
      <alignment horizontal="center"/>
    </xf>
    <xf numFmtId="0" fontId="49" fillId="0" borderId="0" xfId="11" applyFont="1" applyAlignment="1">
      <alignment horizontal="center"/>
    </xf>
    <xf numFmtId="43" fontId="48" fillId="0" borderId="0" xfId="13" applyFont="1" applyFill="1" applyBorder="1" applyAlignment="1">
      <alignment horizontal="center"/>
    </xf>
    <xf numFmtId="9" fontId="48" fillId="0" borderId="0" xfId="15" applyFont="1" applyFill="1" applyBorder="1" applyAlignment="1">
      <alignment horizontal="center" vertical="center"/>
    </xf>
    <xf numFmtId="1" fontId="48" fillId="0" borderId="0" xfId="1" applyNumberFormat="1" applyFont="1" applyFill="1" applyBorder="1" applyAlignment="1">
      <alignment horizontal="center" vertical="center"/>
    </xf>
    <xf numFmtId="2" fontId="48" fillId="0" borderId="0" xfId="13" applyNumberFormat="1" applyFont="1" applyFill="1" applyBorder="1" applyAlignment="1">
      <alignment horizontal="center"/>
    </xf>
    <xf numFmtId="10" fontId="48" fillId="0" borderId="0" xfId="16" applyNumberFormat="1" applyFont="1" applyFill="1" applyBorder="1" applyAlignment="1">
      <alignment horizontal="center"/>
    </xf>
    <xf numFmtId="167" fontId="48" fillId="0" borderId="0" xfId="17" applyNumberFormat="1" applyFont="1" applyFill="1" applyBorder="1" applyAlignment="1">
      <alignment horizontal="center"/>
    </xf>
    <xf numFmtId="43" fontId="48" fillId="0" borderId="0" xfId="17" applyNumberFormat="1" applyFont="1" applyFill="1" applyBorder="1" applyAlignment="1">
      <alignment horizontal="center"/>
    </xf>
    <xf numFmtId="2" fontId="48" fillId="0" borderId="0" xfId="17" applyNumberFormat="1" applyFont="1" applyFill="1" applyBorder="1" applyAlignment="1">
      <alignment horizontal="center"/>
    </xf>
    <xf numFmtId="165" fontId="48" fillId="0" borderId="0" xfId="16" applyNumberFormat="1" applyFont="1" applyFill="1" applyBorder="1" applyAlignment="1">
      <alignment horizontal="center"/>
    </xf>
    <xf numFmtId="0" fontId="48" fillId="0" borderId="0" xfId="10" applyFont="1" applyAlignment="1">
      <alignment horizontal="left" vertical="center"/>
    </xf>
    <xf numFmtId="0" fontId="48" fillId="0" borderId="0" xfId="10" quotePrefix="1" applyFont="1" applyAlignment="1">
      <alignment horizontal="center" vertical="center" wrapText="1"/>
    </xf>
    <xf numFmtId="0" fontId="48" fillId="0" borderId="0" xfId="0" applyFont="1" applyAlignment="1">
      <alignment horizontal="center" vertical="center" wrapText="1"/>
    </xf>
    <xf numFmtId="0" fontId="48" fillId="0" borderId="0" xfId="10" quotePrefix="1" applyFont="1" applyAlignment="1">
      <alignment horizontal="center" wrapText="1"/>
    </xf>
    <xf numFmtId="168" fontId="48" fillId="0" borderId="0" xfId="10" applyNumberFormat="1" applyFont="1" applyAlignment="1">
      <alignment horizontal="center" vertical="center"/>
    </xf>
    <xf numFmtId="0" fontId="48" fillId="0" borderId="0" xfId="11" applyFont="1" applyAlignment="1">
      <alignment horizontal="center" vertical="center"/>
    </xf>
    <xf numFmtId="0" fontId="48" fillId="0" borderId="0" xfId="10" applyFont="1" applyAlignment="1">
      <alignment horizontal="center" vertical="center" wrapText="1"/>
    </xf>
    <xf numFmtId="0" fontId="48" fillId="0" borderId="0" xfId="10" applyFont="1" applyAlignment="1">
      <alignment vertical="center"/>
    </xf>
    <xf numFmtId="3" fontId="48" fillId="0" borderId="0" xfId="17" applyFont="1" applyFill="1" applyBorder="1" applyAlignment="1">
      <alignment horizontal="center"/>
    </xf>
    <xf numFmtId="2" fontId="48" fillId="0" borderId="0" xfId="8" applyNumberFormat="1" applyFont="1" applyAlignment="1">
      <alignment horizontal="center"/>
    </xf>
    <xf numFmtId="0" fontId="40" fillId="0" borderId="0" xfId="20" applyFont="1" applyAlignment="1" applyProtection="1">
      <alignment horizontal="left" indent="3"/>
      <protection locked="0"/>
    </xf>
    <xf numFmtId="0" fontId="40" fillId="0" borderId="0" xfId="20" applyFont="1" applyProtection="1">
      <protection locked="0"/>
    </xf>
    <xf numFmtId="0" fontId="12" fillId="0" borderId="0" xfId="20" applyAlignment="1" applyProtection="1">
      <alignment horizontal="left" indent="3"/>
      <protection locked="0"/>
    </xf>
    <xf numFmtId="0" fontId="12" fillId="0" borderId="0" xfId="20" applyProtection="1">
      <protection locked="0"/>
    </xf>
    <xf numFmtId="9" fontId="12" fillId="0" borderId="0" xfId="3" applyFont="1" applyAlignment="1" applyProtection="1">
      <protection locked="0"/>
    </xf>
    <xf numFmtId="0" fontId="40" fillId="0" borderId="0" xfId="20" applyFont="1"/>
    <xf numFmtId="0" fontId="40" fillId="0" borderId="0" xfId="20" applyFont="1" applyAlignment="1">
      <alignment horizontal="left" indent="3"/>
    </xf>
    <xf numFmtId="0" fontId="41" fillId="17" borderId="4" xfId="20" applyFont="1" applyFill="1" applyBorder="1" applyAlignment="1">
      <alignment horizontal="left" indent="3"/>
    </xf>
    <xf numFmtId="0" fontId="40" fillId="17" borderId="5" xfId="20" applyFont="1" applyFill="1" applyBorder="1" applyAlignment="1">
      <alignment horizontal="left"/>
    </xf>
    <xf numFmtId="0" fontId="14" fillId="17" borderId="5" xfId="0" applyFont="1" applyFill="1" applyBorder="1" applyAlignment="1">
      <alignment horizontal="right"/>
    </xf>
    <xf numFmtId="0" fontId="12" fillId="17" borderId="5" xfId="0" applyFont="1" applyFill="1" applyBorder="1" applyAlignment="1">
      <alignment horizontal="left"/>
    </xf>
    <xf numFmtId="0" fontId="41" fillId="17" borderId="6" xfId="20" applyFont="1" applyFill="1" applyBorder="1" applyAlignment="1">
      <alignment horizontal="center"/>
    </xf>
    <xf numFmtId="0" fontId="42" fillId="17" borderId="9" xfId="20" applyFont="1" applyFill="1" applyBorder="1" applyAlignment="1">
      <alignment horizontal="left" indent="3"/>
    </xf>
    <xf numFmtId="0" fontId="40" fillId="17" borderId="2" xfId="20" applyFont="1" applyFill="1" applyBorder="1" applyAlignment="1">
      <alignment horizontal="left"/>
    </xf>
    <xf numFmtId="0" fontId="14" fillId="17" borderId="2" xfId="0" applyFont="1" applyFill="1" applyBorder="1" applyAlignment="1">
      <alignment horizontal="right"/>
    </xf>
    <xf numFmtId="0" fontId="12" fillId="17" borderId="2" xfId="0" applyFont="1" applyFill="1" applyBorder="1"/>
    <xf numFmtId="165" fontId="40" fillId="17" borderId="10" xfId="20" applyNumberFormat="1" applyFont="1" applyFill="1" applyBorder="1" applyAlignment="1">
      <alignment horizontal="center"/>
    </xf>
    <xf numFmtId="0" fontId="12" fillId="0" borderId="0" xfId="20" applyAlignment="1">
      <alignment horizontal="left" indent="3"/>
    </xf>
    <xf numFmtId="0" fontId="40" fillId="0" borderId="0" xfId="20" applyFont="1" applyAlignment="1">
      <alignment horizontal="left"/>
    </xf>
    <xf numFmtId="0" fontId="12" fillId="0" borderId="5" xfId="0" applyFont="1" applyBorder="1" applyAlignment="1">
      <alignment horizontal="center"/>
    </xf>
    <xf numFmtId="0" fontId="12" fillId="0" borderId="5" xfId="0" applyFont="1" applyBorder="1" applyAlignment="1">
      <alignment horizontal="left"/>
    </xf>
    <xf numFmtId="0" fontId="14" fillId="0" borderId="0" xfId="0" applyFont="1" applyAlignment="1">
      <alignment horizontal="right"/>
    </xf>
    <xf numFmtId="0" fontId="40" fillId="0" borderId="0" xfId="20" applyFont="1" applyAlignment="1">
      <alignment horizontal="center"/>
    </xf>
    <xf numFmtId="14" fontId="40" fillId="0" borderId="0" xfId="20" quotePrefix="1" applyNumberFormat="1" applyFont="1" applyAlignment="1">
      <alignment horizontal="center"/>
    </xf>
    <xf numFmtId="0" fontId="43" fillId="0" borderId="0" xfId="20" applyFont="1" applyAlignment="1">
      <alignment horizontal="left" indent="15"/>
    </xf>
    <xf numFmtId="0" fontId="44" fillId="0" borderId="0" xfId="20" applyFont="1" applyAlignment="1">
      <alignment horizontal="left"/>
    </xf>
    <xf numFmtId="14" fontId="40" fillId="0" borderId="0" xfId="20" applyNumberFormat="1" applyFont="1" applyAlignment="1">
      <alignment horizontal="center"/>
    </xf>
    <xf numFmtId="0" fontId="40" fillId="0" borderId="4" xfId="20" applyFont="1" applyBorder="1" applyAlignment="1">
      <alignment horizontal="left" indent="3"/>
    </xf>
    <xf numFmtId="0" fontId="40" fillId="0" borderId="5" xfId="20" applyFont="1" applyBorder="1"/>
    <xf numFmtId="9" fontId="40" fillId="0" borderId="6" xfId="20" applyNumberFormat="1" applyFont="1" applyBorder="1"/>
    <xf numFmtId="0" fontId="40" fillId="0" borderId="7" xfId="20" applyFont="1" applyBorder="1" applyAlignment="1">
      <alignment horizontal="left" indent="3"/>
    </xf>
    <xf numFmtId="0" fontId="40" fillId="7" borderId="3" xfId="20" applyFont="1" applyFill="1" applyBorder="1" applyAlignment="1">
      <alignment horizontal="center"/>
    </xf>
    <xf numFmtId="0" fontId="40" fillId="7" borderId="22" xfId="20" applyFont="1" applyFill="1" applyBorder="1" applyAlignment="1">
      <alignment horizontal="center"/>
    </xf>
    <xf numFmtId="0" fontId="40" fillId="0" borderId="8" xfId="20" applyFont="1" applyBorder="1"/>
    <xf numFmtId="0" fontId="40" fillId="7" borderId="23" xfId="20" applyFont="1" applyFill="1" applyBorder="1" applyAlignment="1">
      <alignment horizontal="center"/>
    </xf>
    <xf numFmtId="0" fontId="40" fillId="18" borderId="23" xfId="20" applyFont="1" applyFill="1" applyBorder="1" applyAlignment="1">
      <alignment horizontal="center"/>
    </xf>
    <xf numFmtId="0" fontId="40" fillId="0" borderId="9" xfId="20" applyFont="1" applyBorder="1" applyAlignment="1">
      <alignment horizontal="left" indent="3"/>
    </xf>
    <xf numFmtId="0" fontId="40" fillId="0" borderId="2" xfId="20" applyFont="1" applyBorder="1"/>
    <xf numFmtId="0" fontId="40" fillId="0" borderId="10" xfId="20" applyFont="1" applyBorder="1"/>
    <xf numFmtId="0" fontId="14" fillId="19" borderId="3" xfId="19" applyFont="1" applyFill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4" fillId="19" borderId="3" xfId="0" applyFont="1" applyFill="1" applyBorder="1" applyAlignment="1">
      <alignment horizontal="center"/>
    </xf>
    <xf numFmtId="165" fontId="14" fillId="19" borderId="3" xfId="0" applyNumberFormat="1" applyFont="1" applyFill="1" applyBorder="1" applyAlignment="1">
      <alignment horizontal="center"/>
    </xf>
    <xf numFmtId="0" fontId="12" fillId="0" borderId="0" xfId="20"/>
    <xf numFmtId="44" fontId="13" fillId="7" borderId="3" xfId="1" applyNumberFormat="1" applyFont="1" applyFill="1" applyBorder="1" applyAlignment="1">
      <alignment horizontal="left" vertical="center"/>
    </xf>
    <xf numFmtId="44" fontId="13" fillId="7" borderId="3" xfId="2" applyFont="1" applyFill="1" applyBorder="1" applyAlignment="1">
      <alignment horizontal="left" vertical="center"/>
    </xf>
    <xf numFmtId="44" fontId="12" fillId="7" borderId="3" xfId="12" applyNumberFormat="1" applyFont="1" applyFill="1" applyBorder="1" applyAlignment="1">
      <alignment horizontal="left"/>
    </xf>
    <xf numFmtId="9" fontId="12" fillId="7" borderId="3" xfId="15" applyFont="1" applyFill="1" applyBorder="1" applyAlignment="1">
      <alignment horizontal="left" vertical="center"/>
    </xf>
    <xf numFmtId="2" fontId="12" fillId="7" borderId="3" xfId="15" applyNumberFormat="1" applyFont="1" applyFill="1" applyBorder="1" applyAlignment="1">
      <alignment horizontal="left" vertical="center"/>
    </xf>
    <xf numFmtId="9" fontId="12" fillId="0" borderId="0" xfId="3" applyFont="1" applyAlignment="1" applyProtection="1">
      <alignment horizontal="center"/>
      <protection locked="0"/>
    </xf>
    <xf numFmtId="9" fontId="12" fillId="0" borderId="0" xfId="3" applyFont="1" applyAlignment="1" applyProtection="1">
      <alignment horizontal="center"/>
    </xf>
    <xf numFmtId="0" fontId="48" fillId="0" borderId="0" xfId="0" applyFont="1" applyAlignment="1">
      <alignment horizontal="center" wrapText="1"/>
    </xf>
    <xf numFmtId="0" fontId="48" fillId="0" borderId="0" xfId="0" applyFont="1" applyAlignment="1">
      <alignment horizontal="center"/>
    </xf>
    <xf numFmtId="0" fontId="48" fillId="0" borderId="0" xfId="0" applyFont="1" applyAlignment="1">
      <alignment horizontal="left" wrapText="1"/>
    </xf>
    <xf numFmtId="0" fontId="0" fillId="0" borderId="4" xfId="0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8" xfId="0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0" fontId="0" fillId="0" borderId="10" xfId="0" applyBorder="1" applyAlignment="1">
      <alignment horizontal="center" wrapText="1"/>
    </xf>
    <xf numFmtId="0" fontId="0" fillId="20" borderId="3" xfId="0" applyFill="1" applyBorder="1" applyAlignment="1">
      <alignment horizontal="center" wrapText="1"/>
    </xf>
    <xf numFmtId="0" fontId="0" fillId="20" borderId="3" xfId="0" applyFill="1" applyBorder="1" applyAlignment="1">
      <alignment horizontal="center"/>
    </xf>
    <xf numFmtId="0" fontId="5" fillId="3" borderId="0" xfId="0" applyFont="1" applyFill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0" xfId="0" applyFont="1" applyFill="1" applyAlignment="1">
      <alignment horizontal="center" wrapText="1"/>
    </xf>
    <xf numFmtId="0" fontId="0" fillId="4" borderId="12" xfId="0" applyFill="1" applyBorder="1" applyAlignment="1">
      <alignment horizontal="left" wrapText="1"/>
    </xf>
    <xf numFmtId="0" fontId="0" fillId="4" borderId="13" xfId="0" applyFill="1" applyBorder="1" applyAlignment="1">
      <alignment horizontal="left" wrapText="1"/>
    </xf>
    <xf numFmtId="0" fontId="0" fillId="20" borderId="4" xfId="0" applyFill="1" applyBorder="1" applyAlignment="1">
      <alignment horizontal="center" wrapText="1"/>
    </xf>
    <xf numFmtId="0" fontId="0" fillId="20" borderId="5" xfId="0" applyFill="1" applyBorder="1" applyAlignment="1">
      <alignment horizontal="center" wrapText="1"/>
    </xf>
    <xf numFmtId="0" fontId="0" fillId="20" borderId="6" xfId="0" applyFill="1" applyBorder="1" applyAlignment="1">
      <alignment horizontal="center" wrapText="1"/>
    </xf>
    <xf numFmtId="0" fontId="0" fillId="20" borderId="7" xfId="0" applyFill="1" applyBorder="1" applyAlignment="1">
      <alignment horizontal="center" wrapText="1"/>
    </xf>
    <xf numFmtId="0" fontId="0" fillId="20" borderId="0" xfId="0" applyFill="1" applyAlignment="1">
      <alignment horizontal="center" wrapText="1"/>
    </xf>
    <xf numFmtId="0" fontId="0" fillId="20" borderId="8" xfId="0" applyFill="1" applyBorder="1" applyAlignment="1">
      <alignment horizontal="center" wrapText="1"/>
    </xf>
    <xf numFmtId="0" fontId="0" fillId="20" borderId="9" xfId="0" applyFill="1" applyBorder="1" applyAlignment="1">
      <alignment horizontal="center" wrapText="1"/>
    </xf>
    <xf numFmtId="0" fontId="0" fillId="20" borderId="2" xfId="0" applyFill="1" applyBorder="1" applyAlignment="1">
      <alignment horizontal="center" wrapText="1"/>
    </xf>
    <xf numFmtId="0" fontId="0" fillId="20" borderId="10" xfId="0" applyFill="1" applyBorder="1" applyAlignment="1">
      <alignment horizontal="center" wrapText="1"/>
    </xf>
    <xf numFmtId="0" fontId="49" fillId="0" borderId="0" xfId="0" applyFont="1" applyAlignment="1">
      <alignment horizontal="center"/>
    </xf>
    <xf numFmtId="0" fontId="48" fillId="0" borderId="0" xfId="0" applyFont="1" applyAlignment="1">
      <alignment horizontal="left"/>
    </xf>
    <xf numFmtId="0" fontId="4" fillId="0" borderId="3" xfId="0" applyFont="1" applyBorder="1" applyAlignment="1">
      <alignment horizontal="center"/>
    </xf>
    <xf numFmtId="0" fontId="8" fillId="6" borderId="3" xfId="0" applyFont="1" applyFill="1" applyBorder="1" applyAlignment="1">
      <alignment horizontal="center"/>
    </xf>
    <xf numFmtId="0" fontId="3" fillId="3" borderId="14" xfId="0" applyFont="1" applyFill="1" applyBorder="1" applyAlignment="1">
      <alignment horizontal="center"/>
    </xf>
    <xf numFmtId="0" fontId="3" fillId="3" borderId="15" xfId="0" applyFont="1" applyFill="1" applyBorder="1" applyAlignment="1">
      <alignment horizontal="center"/>
    </xf>
    <xf numFmtId="0" fontId="3" fillId="3" borderId="16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3" fillId="3" borderId="10" xfId="0" applyFont="1" applyFill="1" applyBorder="1" applyAlignment="1">
      <alignment horizontal="center"/>
    </xf>
    <xf numFmtId="0" fontId="0" fillId="5" borderId="9" xfId="0" applyFill="1" applyBorder="1" applyAlignment="1">
      <alignment horizontal="left"/>
    </xf>
    <xf numFmtId="0" fontId="0" fillId="5" borderId="2" xfId="0" applyFill="1" applyBorder="1" applyAlignment="1">
      <alignment horizontal="left"/>
    </xf>
    <xf numFmtId="0" fontId="0" fillId="5" borderId="10" xfId="0" applyFill="1" applyBorder="1" applyAlignment="1">
      <alignment horizontal="left"/>
    </xf>
    <xf numFmtId="0" fontId="0" fillId="5" borderId="12" xfId="0" applyFill="1" applyBorder="1" applyAlignment="1">
      <alignment horizontal="left" wrapText="1"/>
    </xf>
    <xf numFmtId="0" fontId="0" fillId="5" borderId="13" xfId="0" applyFill="1" applyBorder="1" applyAlignment="1">
      <alignment horizontal="left" wrapText="1"/>
    </xf>
    <xf numFmtId="0" fontId="0" fillId="5" borderId="4" xfId="0" applyFill="1" applyBorder="1" applyAlignment="1">
      <alignment horizontal="left"/>
    </xf>
    <xf numFmtId="0" fontId="0" fillId="5" borderId="5" xfId="0" applyFill="1" applyBorder="1" applyAlignment="1">
      <alignment horizontal="left"/>
    </xf>
    <xf numFmtId="0" fontId="0" fillId="5" borderId="6" xfId="0" applyFill="1" applyBorder="1" applyAlignment="1">
      <alignment horizontal="left"/>
    </xf>
    <xf numFmtId="0" fontId="0" fillId="20" borderId="14" xfId="0" applyFill="1" applyBorder="1" applyAlignment="1">
      <alignment horizontal="center"/>
    </xf>
    <xf numFmtId="0" fontId="0" fillId="20" borderId="15" xfId="0" applyFill="1" applyBorder="1" applyAlignment="1">
      <alignment horizontal="center"/>
    </xf>
    <xf numFmtId="0" fontId="0" fillId="20" borderId="16" xfId="0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5" fillId="3" borderId="3" xfId="0" applyFont="1" applyFill="1" applyBorder="1" applyAlignment="1">
      <alignment horizontal="center" wrapText="1"/>
    </xf>
    <xf numFmtId="0" fontId="5" fillId="3" borderId="3" xfId="0" applyFont="1" applyFill="1" applyBorder="1" applyAlignment="1">
      <alignment horizontal="center"/>
    </xf>
    <xf numFmtId="0" fontId="48" fillId="0" borderId="0" xfId="14" applyFont="1" applyAlignment="1">
      <alignment horizontal="left" vertical="center"/>
    </xf>
    <xf numFmtId="0" fontId="48" fillId="0" borderId="0" xfId="0" applyFont="1"/>
    <xf numFmtId="0" fontId="48" fillId="0" borderId="0" xfId="8" applyFont="1" applyAlignment="1">
      <alignment horizontal="center"/>
    </xf>
    <xf numFmtId="0" fontId="48" fillId="0" borderId="0" xfId="8" applyFont="1" applyAlignment="1">
      <alignment horizontal="center" wrapText="1"/>
    </xf>
    <xf numFmtId="0" fontId="27" fillId="0" borderId="14" xfId="14" applyFont="1" applyBorder="1" applyAlignment="1">
      <alignment horizontal="left" vertical="center"/>
    </xf>
    <xf numFmtId="0" fontId="27" fillId="0" borderId="15" xfId="14" applyFont="1" applyBorder="1" applyAlignment="1">
      <alignment horizontal="left" vertical="center"/>
    </xf>
    <xf numFmtId="0" fontId="27" fillId="0" borderId="16" xfId="14" applyFont="1" applyBorder="1" applyAlignment="1">
      <alignment horizontal="left" vertical="center"/>
    </xf>
    <xf numFmtId="0" fontId="0" fillId="5" borderId="7" xfId="0" applyFill="1" applyBorder="1" applyAlignment="1">
      <alignment horizontal="left" wrapText="1"/>
    </xf>
    <xf numFmtId="0" fontId="0" fillId="5" borderId="0" xfId="0" applyFill="1" applyAlignment="1">
      <alignment horizontal="left" wrapText="1"/>
    </xf>
    <xf numFmtId="0" fontId="0" fillId="5" borderId="8" xfId="0" applyFill="1" applyBorder="1" applyAlignment="1">
      <alignment horizontal="left" wrapText="1"/>
    </xf>
    <xf numFmtId="0" fontId="0" fillId="5" borderId="9" xfId="0" applyFill="1" applyBorder="1" applyAlignment="1">
      <alignment horizontal="left" wrapText="1"/>
    </xf>
    <xf numFmtId="0" fontId="0" fillId="5" borderId="2" xfId="0" applyFill="1" applyBorder="1" applyAlignment="1">
      <alignment horizontal="left" wrapText="1"/>
    </xf>
    <xf numFmtId="0" fontId="0" fillId="5" borderId="10" xfId="0" applyFill="1" applyBorder="1" applyAlignment="1">
      <alignment horizontal="left" wrapText="1"/>
    </xf>
    <xf numFmtId="0" fontId="0" fillId="5" borderId="4" xfId="0" applyFill="1" applyBorder="1"/>
    <xf numFmtId="0" fontId="0" fillId="5" borderId="5" xfId="0" applyFill="1" applyBorder="1"/>
    <xf numFmtId="0" fontId="0" fillId="5" borderId="6" xfId="0" applyFill="1" applyBorder="1"/>
    <xf numFmtId="0" fontId="5" fillId="3" borderId="0" xfId="8" applyFont="1" applyFill="1" applyAlignment="1">
      <alignment horizontal="center"/>
    </xf>
    <xf numFmtId="0" fontId="17" fillId="0" borderId="0" xfId="8" applyFont="1" applyAlignment="1">
      <alignment horizontal="center" wrapText="1"/>
    </xf>
    <xf numFmtId="0" fontId="17" fillId="11" borderId="5" xfId="8" applyFont="1" applyFill="1" applyBorder="1" applyAlignment="1">
      <alignment horizontal="center" wrapText="1"/>
    </xf>
    <xf numFmtId="0" fontId="17" fillId="11" borderId="6" xfId="8" applyFont="1" applyFill="1" applyBorder="1" applyAlignment="1">
      <alignment horizontal="center" wrapText="1"/>
    </xf>
    <xf numFmtId="0" fontId="17" fillId="11" borderId="7" xfId="8" applyFont="1" applyFill="1" applyBorder="1" applyAlignment="1">
      <alignment horizontal="center" wrapText="1"/>
    </xf>
    <xf numFmtId="0" fontId="17" fillId="11" borderId="0" xfId="8" applyFont="1" applyFill="1" applyAlignment="1">
      <alignment horizontal="center" wrapText="1"/>
    </xf>
    <xf numFmtId="0" fontId="17" fillId="11" borderId="8" xfId="8" applyFont="1" applyFill="1" applyBorder="1" applyAlignment="1">
      <alignment horizontal="center" wrapText="1"/>
    </xf>
    <xf numFmtId="0" fontId="17" fillId="11" borderId="9" xfId="8" applyFont="1" applyFill="1" applyBorder="1" applyAlignment="1">
      <alignment horizontal="center" wrapText="1"/>
    </xf>
    <xf numFmtId="0" fontId="17" fillId="11" borderId="2" xfId="8" applyFont="1" applyFill="1" applyBorder="1" applyAlignment="1">
      <alignment horizontal="center" wrapText="1"/>
    </xf>
    <xf numFmtId="0" fontId="17" fillId="11" borderId="10" xfId="8" applyFont="1" applyFill="1" applyBorder="1" applyAlignment="1">
      <alignment horizontal="center" wrapText="1"/>
    </xf>
  </cellXfs>
  <cellStyles count="21">
    <cellStyle name="40% - Accent1" xfId="5" builtinId="31"/>
    <cellStyle name="Comma" xfId="1" builtinId="3"/>
    <cellStyle name="Comma 2" xfId="12" xr:uid="{9141005E-4784-42E4-8539-49DF9CE28B19}"/>
    <cellStyle name="Comma 2 2" xfId="6" xr:uid="{EE7A8165-17AA-4630-89B2-0821C2A4106E}"/>
    <cellStyle name="Comma 2 2 2" xfId="13" xr:uid="{0A628187-7975-4AE1-8487-4500624CAE0C}"/>
    <cellStyle name="Comma 3 2" xfId="17" xr:uid="{59B9D26A-A082-4E68-8BC8-E4BADAA6C127}"/>
    <cellStyle name="Currency" xfId="2" builtinId="4"/>
    <cellStyle name="Heading 3" xfId="4" builtinId="18"/>
    <cellStyle name="Normal" xfId="0" builtinId="0"/>
    <cellStyle name="Normal 2 13 2" xfId="18" xr:uid="{BF2D8628-AFF7-40CC-A062-F3A47DB8890A}"/>
    <cellStyle name="Normal 2 2" xfId="14" xr:uid="{27DC8D62-BDFF-4753-8D68-92D3EEC20175}"/>
    <cellStyle name="Normal 2 2 2" xfId="19" xr:uid="{C8E78988-1852-4E45-95DF-1F0D104A29F2}"/>
    <cellStyle name="Normal 3" xfId="8" xr:uid="{2DCDA57E-BF40-46B5-AD8A-78B9D45F709F}"/>
    <cellStyle name="Normal 3 2 12" xfId="9" xr:uid="{9C637516-B695-4A7E-9A0C-F8DEFF72A332}"/>
    <cellStyle name="Normal 3 2 12 2" xfId="10" xr:uid="{C0EDA601-E785-4BC1-BF38-27EC70FBCFBC}"/>
    <cellStyle name="Normal 3 3" xfId="11" xr:uid="{577318E0-C9A0-4235-951D-69E710DFC228}"/>
    <cellStyle name="Normal 4" xfId="20" xr:uid="{E5578727-76B8-4427-9C52-5A96D12A537A}"/>
    <cellStyle name="Percent" xfId="3" builtinId="5"/>
    <cellStyle name="Percent 2" xfId="7" xr:uid="{22FBD14D-AF5F-4CAB-8677-BEB2647A40C6}"/>
    <cellStyle name="Percent 2 3" xfId="15" xr:uid="{43357734-0541-4069-91B6-CFDC5453CC95}"/>
    <cellStyle name="Percent 3 2" xfId="16" xr:uid="{81AE499D-AA6E-4BEB-A315-04747B38A5B2}"/>
  </cellStyles>
  <dxfs count="128"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theme="0"/>
        </patternFill>
      </fill>
    </dxf>
    <dxf>
      <fill>
        <patternFill>
          <bgColor rgb="FFD8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8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FF99CC"/>
        </patternFill>
      </fill>
    </dxf>
    <dxf>
      <fill>
        <patternFill>
          <bgColor rgb="FFFFFF64"/>
        </patternFill>
      </fill>
    </dxf>
    <dxf>
      <fill>
        <patternFill>
          <bgColor rgb="FFCEEED0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ill>
        <patternFill>
          <bgColor theme="0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theme="0"/>
        </patternFill>
      </fill>
    </dxf>
    <dxf>
      <fill>
        <patternFill>
          <bgColor rgb="FFD8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8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FF99CC"/>
        </patternFill>
      </fill>
    </dxf>
    <dxf>
      <fill>
        <patternFill>
          <bgColor rgb="FFFFFF64"/>
        </patternFill>
      </fill>
    </dxf>
    <dxf>
      <fill>
        <patternFill>
          <bgColor rgb="FFCEEED0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ill>
        <patternFill>
          <bgColor theme="0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theme="0"/>
        </patternFill>
      </fill>
    </dxf>
    <dxf>
      <fill>
        <patternFill>
          <bgColor rgb="FFD8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8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FF99CC"/>
        </patternFill>
      </fill>
    </dxf>
    <dxf>
      <fill>
        <patternFill>
          <bgColor rgb="FFFFFF64"/>
        </patternFill>
      </fill>
    </dxf>
    <dxf>
      <fill>
        <patternFill>
          <bgColor rgb="FFCEEED0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ill>
        <patternFill>
          <bgColor theme="0"/>
        </patternFill>
      </fill>
    </dxf>
    <dxf>
      <fill>
        <patternFill>
          <bgColor rgb="FFD7BE91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microsoft.com/office/2011/relationships/chartColorStyle" Target="colors1.xml"/><Relationship Id="rId1" Type="http://schemas.microsoft.com/office/2011/relationships/chartStyle" Target="style1.xml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charts/_rels/chart3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microsoft.com/office/2011/relationships/chartColorStyle" Target="colors2.xml"/><Relationship Id="rId1" Type="http://schemas.microsoft.com/office/2011/relationships/chartStyle" Target="style2.xml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charts/_rels/chart5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microsoft.com/office/2011/relationships/chartColorStyle" Target="colors3.xml"/><Relationship Id="rId1" Type="http://schemas.microsoft.com/office/2011/relationships/chartStyle" Target="style3.xml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charts/_rels/chart7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microsoft.com/office/2011/relationships/chartColorStyle" Target="colors4.xml"/><Relationship Id="rId1" Type="http://schemas.microsoft.com/office/2011/relationships/chartStyle" Target="style4.xml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Histogram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 w="22225">
              <a:solidFill>
                <a:srgbClr val="00B0F0"/>
              </a:solidFill>
            </a:ln>
            <a:effectLst/>
          </c:spPr>
          <c:invertIfNegative val="0"/>
          <c:pictureOptions>
            <c:pictureFormat val="stack"/>
          </c:pictureOptions>
          <c:dPt>
            <c:idx val="0"/>
            <c:invertIfNegative val="0"/>
            <c:bubble3D val="0"/>
            <c:spPr>
              <a:blipFill>
                <a:blip xmlns:r="http://schemas.openxmlformats.org/officeDocument/2006/relationships" r:embed="rId4"/>
                <a:stretch>
                  <a:fillRect/>
                </a:stretch>
              </a:blipFill>
              <a:ln w="22225">
                <a:solidFill>
                  <a:srgbClr val="00B0F0"/>
                </a:solidFill>
              </a:ln>
              <a:effectLst/>
            </c:spPr>
            <c:pictureOptions>
              <c:pictureFormat val="stack"/>
            </c:pictureOptions>
            <c:extLst>
              <c:ext xmlns:c16="http://schemas.microsoft.com/office/drawing/2014/chart" uri="{C3380CC4-5D6E-409C-BE32-E72D297353CC}">
                <c16:uniqueId val="{00000001-5849-48B0-803E-8F4099E122E8}"/>
              </c:ext>
            </c:extLst>
          </c:dPt>
          <c:dPt>
            <c:idx val="1"/>
            <c:invertIfNegative val="0"/>
            <c:bubble3D val="0"/>
            <c:spPr>
              <a:blipFill>
                <a:blip xmlns:r="http://schemas.openxmlformats.org/officeDocument/2006/relationships" r:embed="rId5"/>
                <a:stretch>
                  <a:fillRect/>
                </a:stretch>
              </a:blipFill>
              <a:ln w="22225">
                <a:solidFill>
                  <a:srgbClr val="00B0F0"/>
                </a:solidFill>
              </a:ln>
              <a:effectLst/>
            </c:spPr>
            <c:pictureOptions>
              <c:pictureFormat val="stretch"/>
            </c:pictureOptions>
            <c:extLst>
              <c:ext xmlns:c16="http://schemas.microsoft.com/office/drawing/2014/chart" uri="{C3380CC4-5D6E-409C-BE32-E72D297353CC}">
                <c16:uniqueId val="{00000003-5849-48B0-803E-8F4099E122E8}"/>
              </c:ext>
            </c:extLst>
          </c:dPt>
          <c:dPt>
            <c:idx val="2"/>
            <c:invertIfNegative val="0"/>
            <c:bubble3D val="0"/>
            <c:spPr>
              <a:blipFill>
                <a:blip xmlns:r="http://schemas.openxmlformats.org/officeDocument/2006/relationships" r:embed="rId6"/>
                <a:stretch>
                  <a:fillRect/>
                </a:stretch>
              </a:blipFill>
              <a:ln w="22225">
                <a:solidFill>
                  <a:srgbClr val="00B0F0"/>
                </a:solidFill>
              </a:ln>
              <a:effectLst/>
            </c:spPr>
            <c:pictureOptions>
              <c:pictureFormat val="stack"/>
            </c:pictureOptions>
            <c:extLst>
              <c:ext xmlns:c16="http://schemas.microsoft.com/office/drawing/2014/chart" uri="{C3380CC4-5D6E-409C-BE32-E72D297353CC}">
                <c16:uniqueId val="{00000005-5849-48B0-803E-8F4099E122E8}"/>
              </c:ext>
            </c:extLst>
          </c:dPt>
          <c:dPt>
            <c:idx val="3"/>
            <c:invertIfNegative val="0"/>
            <c:bubble3D val="0"/>
            <c:spPr>
              <a:blipFill>
                <a:blip xmlns:r="http://schemas.openxmlformats.org/officeDocument/2006/relationships" r:embed="rId7"/>
                <a:stretch>
                  <a:fillRect/>
                </a:stretch>
              </a:blipFill>
              <a:ln w="22225">
                <a:solidFill>
                  <a:srgbClr val="00B0F0"/>
                </a:solidFill>
              </a:ln>
              <a:effectLst/>
            </c:spPr>
            <c:pictureOptions>
              <c:pictureFormat val="stack"/>
            </c:pictureOptions>
            <c:extLst>
              <c:ext xmlns:c16="http://schemas.microsoft.com/office/drawing/2014/chart" uri="{C3380CC4-5D6E-409C-BE32-E72D297353CC}">
                <c16:uniqueId val="{00000007-5849-48B0-803E-8F4099E122E8}"/>
              </c:ext>
            </c:extLst>
          </c:dPt>
          <c:dPt>
            <c:idx val="4"/>
            <c:invertIfNegative val="0"/>
            <c:bubble3D val="0"/>
            <c:spPr>
              <a:blipFill>
                <a:blip xmlns:r="http://schemas.openxmlformats.org/officeDocument/2006/relationships" r:embed="rId8"/>
                <a:stretch>
                  <a:fillRect/>
                </a:stretch>
              </a:blipFill>
              <a:ln w="22225">
                <a:solidFill>
                  <a:srgbClr val="00B0F0"/>
                </a:solidFill>
              </a:ln>
              <a:effectLst/>
            </c:spPr>
            <c:pictureOptions>
              <c:pictureFormat val="stretch"/>
            </c:pictureOptions>
            <c:extLst>
              <c:ext xmlns:c16="http://schemas.microsoft.com/office/drawing/2014/chart" uri="{C3380CC4-5D6E-409C-BE32-E72D297353CC}">
                <c16:uniqueId val="{00000009-5849-48B0-803E-8F4099E122E8}"/>
              </c:ext>
            </c:extLst>
          </c:dPt>
          <c:dPt>
            <c:idx val="5"/>
            <c:invertIfNegative val="0"/>
            <c:bubble3D val="0"/>
            <c:spPr>
              <a:blipFill>
                <a:blip xmlns:r="http://schemas.openxmlformats.org/officeDocument/2006/relationships" r:embed="rId9"/>
                <a:stretch>
                  <a:fillRect/>
                </a:stretch>
              </a:blipFill>
              <a:ln w="22225">
                <a:solidFill>
                  <a:srgbClr val="00B0F0"/>
                </a:solidFill>
              </a:ln>
              <a:effectLst/>
            </c:spPr>
            <c:pictureOptions>
              <c:pictureFormat val="stack"/>
            </c:pictureOptions>
            <c:extLst>
              <c:ext xmlns:c16="http://schemas.microsoft.com/office/drawing/2014/chart" uri="{C3380CC4-5D6E-409C-BE32-E72D297353CC}">
                <c16:uniqueId val="{0000000B-5849-48B0-803E-8F4099E122E8}"/>
              </c:ext>
            </c:extLst>
          </c:dPt>
          <c:cat>
            <c:numRef>
              <c:f>'Empirical RulePT'!$Q$14:$Q$19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cat>
          <c:val>
            <c:numRef>
              <c:f>'Empirical RulePT'!$R$14:$R$19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849-48B0-803E-8F4099E122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27"/>
        <c:axId val="2027532575"/>
        <c:axId val="875862879"/>
      </c:barChart>
      <c:catAx>
        <c:axId val="20275325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5862879"/>
        <c:crosses val="autoZero"/>
        <c:auto val="1"/>
        <c:lblAlgn val="ctr"/>
        <c:lblOffset val="100"/>
        <c:noMultiLvlLbl val="0"/>
      </c:catAx>
      <c:valAx>
        <c:axId val="8758628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2753257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2">
          <a:lumMod val="40000"/>
          <a:lumOff val="60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'Empirical RulePT'!$Z$76</c:f>
          <c:strCache>
            <c:ptCount val="1"/>
            <c:pt idx="0">
              <c:v>0</c:v>
            </c:pt>
          </c:strCache>
        </c:strRef>
      </c:tx>
      <c:overlay val="0"/>
      <c:txPr>
        <a:bodyPr/>
        <a:lstStyle/>
        <a:p>
          <a:pPr>
            <a:defRPr b="0"/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1.7816123323792291E-2"/>
          <c:y val="1.8159243788937393E-2"/>
          <c:w val="0.96436775335241542"/>
          <c:h val="0.92953870622354751"/>
        </c:manualLayout>
      </c:layout>
      <c:scatterChart>
        <c:scatterStyle val="lineMarker"/>
        <c:varyColors val="0"/>
        <c:ser>
          <c:idx val="13"/>
          <c:order val="0"/>
          <c:tx>
            <c:v>equationLEFT</c:v>
          </c:tx>
          <c:marker>
            <c:symbol val="none"/>
          </c:marker>
          <c:dLbls>
            <c:dLbl>
              <c:idx val="0"/>
              <c:tx>
                <c:rich>
                  <a:bodyPr wrap="square" lIns="0" tIns="0" rIns="0" bIns="0" anchor="ctr" anchorCtr="0">
                    <a:noAutofit/>
                  </a:bodyPr>
                  <a:lstStyle/>
                  <a:p>
                    <a:pPr algn="ctr">
                      <a:defRPr/>
                    </a:pPr>
                    <a:fld id="{EEC83048-AABE-4CF6-9B8F-54BCD289A937}" type="CELLRANGE">
                      <a:rPr lang="en-US"/>
                      <a:pPr algn="ctr">
                        <a:defRPr/>
                      </a:pPr>
                      <a:t>[CELLRANGE]</a:t>
                    </a:fld>
                    <a:endParaRPr lang="en-US"/>
                  </a:p>
                </c:rich>
              </c:tx>
              <c:spPr>
                <a:noFill/>
                <a:ln>
                  <a:solidFill>
                    <a:schemeClr val="bg1">
                      <a:lumMod val="85000"/>
                    </a:schemeClr>
                  </a:solidFill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layout>
                    <c:manualLayout>
                      <c:w val="0.24182593733186888"/>
                      <c:h val="0.19838693633952253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CD98-48FA-8114-FC29B23DA434}"/>
                </c:ext>
              </c:extLst>
            </c:dLbl>
            <c:spPr>
              <a:noFill/>
              <a:ln>
                <a:solidFill>
                  <a:schemeClr val="bg1">
                    <a:lumMod val="85000"/>
                  </a:schemeClr>
                </a:solidFill>
              </a:ln>
              <a:effectLst/>
            </c:spPr>
            <c:txPr>
              <a:bodyPr wrap="square" lIns="91440" tIns="19050" rIns="38100" bIns="19050" anchor="ctr" anchorCtr="0">
                <a:spAutoFit/>
              </a:bodyPr>
              <a:lstStyle/>
              <a:p>
                <a:pPr algn="l">
                  <a:defRPr/>
                </a:pPr>
                <a:endParaRPr lang="en-US"/>
              </a:p>
            </c:txPr>
            <c:dLblPos val="b"/>
            <c:showLegendKey val="0"/>
            <c:showVal val="0"/>
            <c:showCatName val="0"/>
            <c:showSerName val="0"/>
            <c:showPercent val="0"/>
            <c:showBubbleSize val="0"/>
            <c:separator>,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'Empirical RulePT'!$X$83</c:f>
              <c:numCache>
                <c:formatCode>General</c:formatCode>
                <c:ptCount val="1"/>
                <c:pt idx="0">
                  <c:v>0</c:v>
                </c:pt>
              </c:numCache>
            </c:numRef>
          </c:xVal>
          <c:yVal>
            <c:numRef>
              <c:f>'Empirical RulePT'!$Y$83</c:f>
              <c:numCache>
                <c:formatCode>General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'Empirical RulePT'!$Z$83</c15:f>
                <c15:dlblRangeCache>
                  <c:ptCount val="1"/>
                  <c:pt idx="0">
                    <c:v>0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CD98-48FA-8114-FC29B23DA434}"/>
            </c:ext>
          </c:extLst>
        </c:ser>
        <c:ser>
          <c:idx val="14"/>
          <c:order val="1"/>
          <c:tx>
            <c:v>equationRIGHT</c:v>
          </c:tx>
          <c:marker>
            <c:symbol val="none"/>
          </c:marker>
          <c:dLbls>
            <c:dLbl>
              <c:idx val="0"/>
              <c:tx>
                <c:rich>
                  <a:bodyPr/>
                  <a:lstStyle/>
                  <a:p>
                    <a:fld id="{FF32A64F-13D9-4897-931A-2664BCAA4A4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CD98-48FA-8114-FC29B23DA434}"/>
                </c:ext>
              </c:extLst>
            </c:dLbl>
            <c:spPr>
              <a:noFill/>
              <a:ln>
                <a:solidFill>
                  <a:schemeClr val="bg1">
                    <a:lumMod val="85000"/>
                  </a:schemeClr>
                </a:solidFill>
              </a:ln>
              <a:effectLst/>
            </c:sp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'Empirical RulePT'!$AB$83</c:f>
              <c:numCache>
                <c:formatCode>General</c:formatCode>
                <c:ptCount val="1"/>
                <c:pt idx="0">
                  <c:v>0</c:v>
                </c:pt>
              </c:numCache>
            </c:numRef>
          </c:xVal>
          <c:yVal>
            <c:numRef>
              <c:f>'Empirical RulePT'!$AC$83</c:f>
              <c:numCache>
                <c:formatCode>General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'Empirical RulePT'!$AD$83</c15:f>
                <c15:dlblRangeCache>
                  <c:ptCount val="1"/>
                  <c:pt idx="0">
                    <c:v>0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3-CD98-48FA-8114-FC29B23DA434}"/>
            </c:ext>
          </c:extLst>
        </c:ser>
        <c:ser>
          <c:idx val="0"/>
          <c:order val="2"/>
          <c:tx>
            <c:strRef>
              <c:f>'Empirical RulePT'!$AM$51</c:f>
              <c:strCache>
                <c:ptCount val="1"/>
                <c:pt idx="0">
                  <c:v>0</c:v>
                </c:pt>
              </c:strCache>
            </c:strRef>
          </c:tx>
          <c:spPr>
            <a:ln w="19050" cap="rnd">
              <a:solidFill>
                <a:srgbClr val="00B0F0"/>
              </a:solidFill>
              <a:round/>
            </a:ln>
            <a:effectLst/>
          </c:spPr>
          <c:marker>
            <c:symbol val="none"/>
          </c:marker>
          <c:xVal>
            <c:numRef>
              <c:f>'Empirical RulePT'!$AL$52:$AL$196</c:f>
              <c:numCache>
                <c:formatCode>0.00</c:formatCode>
                <c:ptCount val="1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</c:numCache>
            </c:numRef>
          </c:xVal>
          <c:yVal>
            <c:numRef>
              <c:f>'Empirical RulePT'!$AM$52:$AM$196</c:f>
              <c:numCache>
                <c:formatCode>0.000</c:formatCode>
                <c:ptCount val="1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CD98-48FA-8114-FC29B23DA434}"/>
            </c:ext>
          </c:extLst>
        </c:ser>
        <c:ser>
          <c:idx val="1"/>
          <c:order val="3"/>
          <c:tx>
            <c:strRef>
              <c:f>'Empirical RulePT'!$AN$51</c:f>
              <c:strCache>
                <c:ptCount val="1"/>
                <c:pt idx="0">
                  <c:v>0</c:v>
                </c:pt>
              </c:strCache>
            </c:strRef>
          </c:tx>
          <c:spPr>
            <a:ln w="22225" cap="rnd">
              <a:noFill/>
              <a:round/>
            </a:ln>
            <a:effectLst/>
          </c:spPr>
          <c:marker>
            <c:symbol val="none"/>
          </c:marker>
          <c:errBars>
            <c:errDir val="y"/>
            <c:errBarType val="minus"/>
            <c:errValType val="percentage"/>
            <c:noEndCap val="1"/>
            <c:val val="100"/>
            <c:spPr>
              <a:noFill/>
              <a:ln w="47625" cap="flat" cmpd="sng" algn="ctr">
                <a:solidFill>
                  <a:srgbClr val="FF0000">
                    <a:alpha val="38000"/>
                  </a:srgbClr>
                </a:solidFill>
                <a:prstDash val="solid"/>
                <a:round/>
              </a:ln>
              <a:effectLst/>
            </c:spPr>
          </c:errBars>
          <c:xVal>
            <c:numRef>
              <c:f>'Empirical RulePT'!$AL$52:$AL$196</c:f>
              <c:numCache>
                <c:formatCode>0.00</c:formatCode>
                <c:ptCount val="1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</c:numCache>
            </c:numRef>
          </c:xVal>
          <c:yVal>
            <c:numRef>
              <c:f>'Empirical RulePT'!$AN$52:$AN$196</c:f>
              <c:numCache>
                <c:formatCode>0.000</c:formatCode>
                <c:ptCount val="1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CD98-48FA-8114-FC29B23DA434}"/>
            </c:ext>
          </c:extLst>
        </c:ser>
        <c:ser>
          <c:idx val="19"/>
          <c:order val="4"/>
          <c:tx>
            <c:strRef>
              <c:f>'Empirical RulePT'!$AO$51</c:f>
              <c:strCache>
                <c:ptCount val="1"/>
                <c:pt idx="0">
                  <c:v>0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errBars>
            <c:errDir val="y"/>
            <c:errBarType val="minus"/>
            <c:errValType val="percentage"/>
            <c:noEndCap val="1"/>
            <c:val val="100"/>
            <c:spPr>
              <a:ln w="47625">
                <a:solidFill>
                  <a:srgbClr val="FF0000">
                    <a:alpha val="37552"/>
                  </a:srgbClr>
                </a:solidFill>
              </a:ln>
            </c:spPr>
          </c:errBars>
          <c:xVal>
            <c:numRef>
              <c:f>'Empirical RulePT'!$AL$52:$AL$196</c:f>
              <c:numCache>
                <c:formatCode>0.00</c:formatCode>
                <c:ptCount val="1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</c:numCache>
            </c:numRef>
          </c:xVal>
          <c:yVal>
            <c:numRef>
              <c:f>'Empirical RulePT'!$AO$52:$AO$196</c:f>
              <c:numCache>
                <c:formatCode>0.000</c:formatCode>
                <c:ptCount val="1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CD98-48FA-8114-FC29B23DA434}"/>
            </c:ext>
          </c:extLst>
        </c:ser>
        <c:ser>
          <c:idx val="2"/>
          <c:order val="5"/>
          <c:tx>
            <c:strRef>
              <c:f>'Empirical RulePT'!$AP$51</c:f>
              <c:strCache>
                <c:ptCount val="1"/>
                <c:pt idx="0">
                  <c:v>0</c:v>
                </c:pt>
              </c:strCache>
            </c:strRef>
          </c:tx>
          <c:spPr>
            <a:ln w="22225" cap="rnd">
              <a:noFill/>
              <a:prstDash val="solid"/>
              <a:round/>
            </a:ln>
            <a:effectLst/>
          </c:spPr>
          <c:marker>
            <c:symbol val="none"/>
          </c:marker>
          <c:errBars>
            <c:errDir val="y"/>
            <c:errBarType val="minus"/>
            <c:errValType val="percentage"/>
            <c:noEndCap val="1"/>
            <c:val val="100"/>
            <c:spPr>
              <a:noFill/>
              <a:ln w="50800" cap="flat" cmpd="sng" algn="ctr">
                <a:solidFill>
                  <a:schemeClr val="tx1">
                    <a:alpha val="23366"/>
                  </a:schemeClr>
                </a:solidFill>
                <a:prstDash val="solid"/>
                <a:round/>
              </a:ln>
              <a:effectLst/>
            </c:spPr>
          </c:errBars>
          <c:xVal>
            <c:numRef>
              <c:f>'Empirical RulePT'!$AL$52:$AL$196</c:f>
              <c:numCache>
                <c:formatCode>0.00</c:formatCode>
                <c:ptCount val="1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</c:numCache>
            </c:numRef>
          </c:xVal>
          <c:yVal>
            <c:numRef>
              <c:f>'Empirical RulePT'!$AP$52:$AP$196</c:f>
              <c:numCache>
                <c:formatCode>0.000</c:formatCode>
                <c:ptCount val="1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CD98-48FA-8114-FC29B23DA434}"/>
            </c:ext>
          </c:extLst>
        </c:ser>
        <c:ser>
          <c:idx val="3"/>
          <c:order val="6"/>
          <c:tx>
            <c:strRef>
              <c:f>'Empirical RulePT'!$AA$115</c:f>
              <c:strCache>
                <c:ptCount val="1"/>
                <c:pt idx="0">
                  <c:v>0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errBars>
            <c:errDir val="y"/>
            <c:errBarType val="minus"/>
            <c:errValType val="percentage"/>
            <c:noEndCap val="0"/>
            <c:val val="100"/>
            <c:spPr>
              <a:noFill/>
              <a:ln w="31750" cap="flat" cmpd="sng" algn="ctr">
                <a:solidFill>
                  <a:srgbClr val="00B0F0"/>
                </a:solidFill>
                <a:round/>
              </a:ln>
              <a:effectLst>
                <a:glow>
                  <a:schemeClr val="bg1"/>
                </a:glow>
              </a:effectLst>
            </c:spPr>
          </c:errBars>
          <c:xVal>
            <c:numRef>
              <c:f>'Empirical RulePT'!$X$117:$X$123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xVal>
          <c:yVal>
            <c:numRef>
              <c:f>'Empirical RulePT'!$AA$117:$AA$123</c:f>
              <c:numCache>
                <c:formatCode>0.000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CD98-48FA-8114-FC29B23DA434}"/>
            </c:ext>
          </c:extLst>
        </c:ser>
        <c:ser>
          <c:idx val="10"/>
          <c:order val="7"/>
          <c:tx>
            <c:strRef>
              <c:f>'Empirical RulePT'!$X$115</c:f>
              <c:strCache>
                <c:ptCount val="1"/>
                <c:pt idx="0">
                  <c:v>0</c:v>
                </c:pt>
              </c:strCache>
            </c:strRef>
          </c:tx>
          <c:spPr>
            <a:ln w="12700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tx>
                <c:rich>
                  <a:bodyPr/>
                  <a:lstStyle/>
                  <a:p>
                    <a:fld id="{FC862C83-B272-4D00-A58E-D85FBDEFFC2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CD98-48FA-8114-FC29B23DA434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0DDF98B6-F9C0-4D04-9531-3CF88243918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CD98-48FA-8114-FC29B23DA434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4CC39F58-9069-4477-9A8C-FB5E850AC7D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CD98-48FA-8114-FC29B23DA434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C2076ED1-8ED3-4961-BFBA-CBE9C29A16A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CD98-48FA-8114-FC29B23DA434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1D1D2CCE-FABC-48F9-88E6-980BC097581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CD98-48FA-8114-FC29B23DA434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C7C37209-3E9A-4136-80C9-D3BDA9DC5A2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E-CD98-48FA-8114-FC29B23DA434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6254BD3B-A7F7-4C40-AE65-FC092B5F058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F-CD98-48FA-8114-FC29B23DA434}"/>
                </c:ext>
              </c:extLst>
            </c:dLbl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eparator>,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'Empirical RulePT'!$X$117:$X$123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xVal>
          <c:yVal>
            <c:numRef>
              <c:f>'Empirical RulePT'!$Y$117:$Y$123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'Empirical RulePT'!$Z$117:$Z$123</c15:f>
                <c15:dlblRangeCache>
                  <c:ptCount val="7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10-CD98-48FA-8114-FC29B23DA434}"/>
            </c:ext>
          </c:extLst>
        </c:ser>
        <c:ser>
          <c:idx val="9"/>
          <c:order val="8"/>
          <c:tx>
            <c:strRef>
              <c:f>'Empirical RulePT'!$Z$126</c:f>
              <c:strCache>
                <c:ptCount val="1"/>
                <c:pt idx="0">
                  <c:v>0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dLbls>
            <c:dLbl>
              <c:idx val="0"/>
              <c:tx>
                <c:rich>
                  <a:bodyPr/>
                  <a:lstStyle/>
                  <a:p>
                    <a:fld id="{69D7E00F-DF26-46C4-A29E-C573BDFB0F6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1-CD98-48FA-8114-FC29B23DA434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DEB28130-D79A-40D9-B9D6-497497FFE94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2-CD98-48FA-8114-FC29B23DA434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C1381B9B-99C4-4678-8ACA-0E603D51B7F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3-CD98-48FA-8114-FC29B23DA434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4AC3DCA9-02D2-4B13-8508-528B02C568D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4-CD98-48FA-8114-FC29B23DA434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77592BF9-06B6-4276-B412-85F67603312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5-CD98-48FA-8114-FC29B23DA434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BB8C3B9B-4D30-48AB-8FB1-DA5738A7199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6-CD98-48FA-8114-FC29B23DA434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A5A04A9D-F309-432E-B8BA-D009FCEB77F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7-CD98-48FA-8114-FC29B23DA434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FE9B6F4B-608D-4B1A-9D88-4F112A8E410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8-CD98-48FA-8114-FC29B23DA43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>
                    <a:solidFill>
                      <a:srgbClr val="00B0F0"/>
                    </a:solidFill>
                    <a:latin typeface="+mn-lt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'Empirical RulePT'!$X$127:$X$134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xVal>
          <c:yVal>
            <c:numRef>
              <c:f>'Empirical RulePT'!$Y$127:$Y$134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'Empirical RulePT'!$Z$127:$Z$134</c15:f>
                <c15:dlblRangeCache>
                  <c:ptCount val="8"/>
                  <c:pt idx="0">
                    <c:v>0.0%</c:v>
                  </c:pt>
                  <c:pt idx="1">
                    <c:v>0.0%</c:v>
                  </c:pt>
                  <c:pt idx="2">
                    <c:v>0.0%</c:v>
                  </c:pt>
                  <c:pt idx="3">
                    <c:v>0.0%</c:v>
                  </c:pt>
                  <c:pt idx="4">
                    <c:v>0.0%</c:v>
                  </c:pt>
                  <c:pt idx="5">
                    <c:v>0.0%</c:v>
                  </c:pt>
                  <c:pt idx="6">
                    <c:v>0.0%</c:v>
                  </c:pt>
                  <c:pt idx="7">
                    <c:v>0.0%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19-CD98-48FA-8114-FC29B23DA434}"/>
            </c:ext>
          </c:extLst>
        </c:ser>
        <c:ser>
          <c:idx val="8"/>
          <c:order val="9"/>
          <c:tx>
            <c:strRef>
              <c:f>'Empirical RulePT'!$X$137</c:f>
              <c:strCache>
                <c:ptCount val="1"/>
                <c:pt idx="0">
                  <c:v>0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tx>
                <c:rich>
                  <a:bodyPr/>
                  <a:lstStyle/>
                  <a:p>
                    <a:fld id="{EE68FEFA-77FC-427F-889E-F721EA7D5B0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A-CD98-48FA-8114-FC29B23DA434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2650FCFD-A2BD-4409-AFB8-8CA4E4ABEB3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B-CD98-48FA-8114-FC29B23DA434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7044A974-6821-4018-8590-94DE3695158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C-CD98-48FA-8114-FC29B23DA434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17D0CB23-8D7F-4ECE-844F-53985AA9DDA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D-CD98-48FA-8114-FC29B23DA434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B1F17B96-41BE-40AD-A843-5378296A59D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E-CD98-48FA-8114-FC29B23DA434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1F31347C-43C0-4393-B907-B84B8C0D2E1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F-CD98-48FA-8114-FC29B23DA434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8EF5C2BE-345D-48DE-B9E0-9579D0080EE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0-CD98-48FA-8114-FC29B23DA43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rgbClr val="00B0F0"/>
                    </a:solidFill>
                    <a:latin typeface="+mn-lt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'Empirical RulePT'!$X$138:$X$144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xVal>
          <c:yVal>
            <c:numRef>
              <c:f>'Empirical RulePT'!$Y$138:$Y$144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'Empirical RulePT'!$AA$138:$AA$144</c15:f>
                <c15:dlblRangeCache>
                  <c:ptCount val="7"/>
                  <c:pt idx="0">
                    <c:v>0.0%</c:v>
                  </c:pt>
                  <c:pt idx="1">
                    <c:v>0.0%</c:v>
                  </c:pt>
                  <c:pt idx="2">
                    <c:v>0.0%</c:v>
                  </c:pt>
                  <c:pt idx="3">
                    <c:v>0.0%</c:v>
                  </c:pt>
                  <c:pt idx="4">
                    <c:v>0.0%</c:v>
                  </c:pt>
                  <c:pt idx="5">
                    <c:v>0.0%</c:v>
                  </c:pt>
                  <c:pt idx="6">
                    <c:v>0.0%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21-CD98-48FA-8114-FC29B23DA434}"/>
            </c:ext>
          </c:extLst>
        </c:ser>
        <c:ser>
          <c:idx val="11"/>
          <c:order val="10"/>
          <c:tx>
            <c:strRef>
              <c:f>'Empirical RulePT'!$V$157</c:f>
              <c:strCache>
                <c:ptCount val="1"/>
                <c:pt idx="0">
                  <c:v>0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dLbls>
            <c:dLbl>
              <c:idx val="0"/>
              <c:tx>
                <c:rich>
                  <a:bodyPr wrap="square" lIns="0" tIns="0" rIns="0" bIns="0" anchor="ctr">
                    <a:noAutofit/>
                  </a:bodyPr>
                  <a:lstStyle/>
                  <a:p>
                    <a:pPr>
                      <a:defRPr sz="1000">
                        <a:solidFill>
                          <a:srgbClr val="C00000"/>
                        </a:solidFill>
                        <a:latin typeface="+mn-lt"/>
                        <a:ea typeface="Verdana" panose="020B0604030504040204" pitchFamily="34" charset="0"/>
                        <a:cs typeface="Verdana" panose="020B0604030504040204" pitchFamily="34" charset="0"/>
                      </a:defRPr>
                    </a:pPr>
                    <a:fld id="{86446FC2-8278-4B20-8D66-CCB28B484D4A}" type="CELLRANGE">
                      <a:rPr lang="en-US"/>
                      <a:pPr>
                        <a:defRPr sz="1000">
                          <a:solidFill>
                            <a:srgbClr val="C00000"/>
                          </a:solidFill>
                          <a:latin typeface="+mn-lt"/>
                          <a:ea typeface="Verdana" panose="020B0604030504040204" pitchFamily="34" charset="0"/>
                          <a:cs typeface="Verdana" panose="020B0604030504040204" pitchFamily="34" charset="0"/>
                        </a:defRPr>
                      </a:pPr>
                      <a:t>[CELLRANGE]</a:t>
                    </a:fld>
                    <a:endParaRPr 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layout>
                    <c:manualLayout>
                      <c:w val="0.10537836571845957"/>
                      <c:h val="3.7432290880533479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2-CD98-48FA-8114-FC29B23DA434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BD65EB49-C55E-4F27-88EE-7D6A135C55A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3-CD98-48FA-8114-FC29B23DA434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0AED4854-FD3E-4E55-BE28-9795734E402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4-CD98-48FA-8114-FC29B23DA434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3603FDDE-E0A3-419B-A759-B73A1789ED3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5-CD98-48FA-8114-FC29B23DA434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CD98-48FA-8114-FC29B23DA434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73470534-0EC9-40B9-992A-E3546DFD10B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7-CD98-48FA-8114-FC29B23DA434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8AB50B22-F754-42E0-BC61-6B0E7F09DE1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8-CD98-48FA-8114-FC29B23DA434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BD351263-B7FB-44ED-A275-C04CB2F84E7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9-CD98-48FA-8114-FC29B23DA43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>
                    <a:solidFill>
                      <a:srgbClr val="C00000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eparator>,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'Empirical RulePT'!$X$159:$X$166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xVal>
          <c:yVal>
            <c:numRef>
              <c:f>'Empirical RulePT'!$Y$159:$Y$166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'Empirical RulePT'!$AB$159:$AB$166</c15:f>
                <c15:dlblRangeCache>
                  <c:ptCount val="8"/>
                  <c:pt idx="0">
                    <c:v> -   </c:v>
                  </c:pt>
                  <c:pt idx="1">
                    <c:v> -   </c:v>
                  </c:pt>
                  <c:pt idx="2">
                    <c:v> -   </c:v>
                  </c:pt>
                  <c:pt idx="3">
                    <c:v> -   </c:v>
                  </c:pt>
                  <c:pt idx="4">
                    <c:v> -   </c:v>
                  </c:pt>
                  <c:pt idx="5">
                    <c:v> -   </c:v>
                  </c:pt>
                  <c:pt idx="6">
                    <c:v> -   </c:v>
                  </c:pt>
                  <c:pt idx="7">
                    <c:v> -   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2A-CD98-48FA-8114-FC29B23DA434}"/>
            </c:ext>
          </c:extLst>
        </c:ser>
        <c:ser>
          <c:idx val="4"/>
          <c:order val="11"/>
          <c:tx>
            <c:strRef>
              <c:f>'Empirical RulePT'!$X$147</c:f>
              <c:strCache>
                <c:ptCount val="1"/>
                <c:pt idx="0">
                  <c:v>0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2B-CD98-48FA-8114-FC29B23DA434}"/>
              </c:ext>
            </c:extLst>
          </c:dPt>
          <c:dLbls>
            <c:dLbl>
              <c:idx val="0"/>
              <c:tx>
                <c:rich>
                  <a:bodyPr rot="0" spcFirstLastPara="1" vertOverflow="ellipsis" vert="horz" wrap="square" lIns="0" tIns="0" rIns="0" bIns="0" anchor="ctr" anchorCtr="0">
                    <a:noAutofit/>
                  </a:bodyPr>
                  <a:lstStyle/>
                  <a:p>
                    <a:pPr algn="ctr">
                      <a:defRPr sz="1000" b="0" i="0" u="none" strike="noStrike" kern="1200" baseline="0">
                        <a:solidFill>
                          <a:srgbClr val="FF0000"/>
                        </a:solidFill>
                        <a:effectLst>
                          <a:glow rad="127000">
                            <a:schemeClr val="bg1"/>
                          </a:glow>
                        </a:effectLst>
                        <a:latin typeface="+mn-lt"/>
                        <a:ea typeface="Verdana" panose="020B0604030504040204" pitchFamily="34" charset="0"/>
                        <a:cs typeface="Verdana" panose="020B0604030504040204" pitchFamily="34" charset="0"/>
                      </a:defRPr>
                    </a:pPr>
                    <a:fld id="{79B63128-57A4-4075-83B8-AC31115C0A89}" type="CELLRANGE">
                      <a:rPr lang="en-US"/>
                      <a:pPr algn="ctr">
                        <a:defRPr sz="1000" b="0" i="0" u="none" strike="noStrike" kern="1200" baseline="0">
                          <a:solidFill>
                            <a:srgbClr val="FF0000"/>
                          </a:solidFill>
                          <a:effectLst>
                            <a:glow rad="127000">
                              <a:schemeClr val="bg1"/>
                            </a:glow>
                          </a:effectLst>
                          <a:latin typeface="+mn-lt"/>
                          <a:ea typeface="Verdana" panose="020B0604030504040204" pitchFamily="34" charset="0"/>
                          <a:cs typeface="Verdana" panose="020B0604030504040204" pitchFamily="34" charset="0"/>
                        </a:defRPr>
                      </a:pPr>
                      <a:t>[CELLRANGE]</a:t>
                    </a:fld>
                    <a:endParaRPr lang="en-US"/>
                  </a:p>
                </c:rich>
              </c:tx>
              <c:spPr>
                <a:solidFill>
                  <a:schemeClr val="bg1">
                    <a:alpha val="81000"/>
                  </a:schemeClr>
                </a:solidFill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layout>
                    <c:manualLayout>
                      <c:w val="0.1051204694668187"/>
                      <c:h val="4.9085298521524705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C-CD98-48FA-8114-FC29B23DA434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2D958255-D50F-4923-9211-E0C14112BAB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B-CD98-48FA-8114-FC29B23DA434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050DC406-5690-492F-A05F-31EF981484F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D-CD98-48FA-8114-FC29B23DA434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6A2B98C7-3726-457F-BB2F-418AE57ED78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E-CD98-48FA-8114-FC29B23DA434}"/>
                </c:ext>
              </c:extLst>
            </c:dLbl>
            <c:dLbl>
              <c:idx val="4"/>
              <c:tx>
                <c:rich>
                  <a:bodyPr rot="0" spcFirstLastPara="1" vertOverflow="ellipsis" vert="horz" wrap="square" lIns="0" tIns="0" rIns="0" bIns="0" anchor="ctr" anchorCtr="1">
                    <a:spAutoFit/>
                  </a:bodyPr>
                  <a:lstStyle/>
                  <a:p>
                    <a:pPr>
                      <a:defRPr sz="1100" b="0" i="0" u="none" strike="noStrike" kern="1200" baseline="0">
                        <a:solidFill>
                          <a:srgbClr val="FF0000"/>
                        </a:solidFill>
                        <a:latin typeface="+mn-lt"/>
                        <a:ea typeface="Verdana" panose="020B0604030504040204" pitchFamily="34" charset="0"/>
                        <a:cs typeface="Verdana" panose="020B0604030504040204" pitchFamily="34" charset="0"/>
                      </a:defRPr>
                    </a:pPr>
                    <a:fld id="{C826119B-E634-4CBB-9D40-C2F48456F9BC}" type="CELLRANGE">
                      <a:rPr lang="en-US"/>
                      <a:pPr>
                        <a:defRPr sz="1100" b="0" i="0" u="none" strike="noStrike" kern="1200" baseline="0">
                          <a:solidFill>
                            <a:srgbClr val="FF0000"/>
                          </a:solidFill>
                          <a:latin typeface="+mn-lt"/>
                          <a:ea typeface="Verdana" panose="020B0604030504040204" pitchFamily="34" charset="0"/>
                          <a:cs typeface="Verdana" panose="020B0604030504040204" pitchFamily="34" charset="0"/>
                        </a:defRPr>
                      </a:pPr>
                      <a:t>[CELLRANGE]</a:t>
                    </a:fld>
                    <a:endParaRPr lang="en-US"/>
                  </a:p>
                </c:rich>
              </c:tx>
              <c:spPr>
                <a:noFill/>
                <a:ln w="6350"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F-CD98-48FA-8114-FC29B23DA434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CA387029-6008-418D-9166-D2BDF8F72CB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0-CD98-48FA-8114-FC29B23DA434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7C5C8278-B28A-4449-9266-0EF1360CC65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1-CD98-48FA-8114-FC29B23DA434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36E29B6E-BEE8-431D-A7CA-DB74582EB6F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2-CD98-48FA-8114-FC29B23DA43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0" tIns="0" rIns="0" bIns="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rgbClr val="FF0000"/>
                    </a:solidFill>
                    <a:latin typeface="+mn-lt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DataLabelsRange val="1"/>
                <c15:showLeaderLines val="0"/>
              </c:ext>
            </c:extLst>
          </c:dLbls>
          <c:xVal>
            <c:numRef>
              <c:f>'Empirical RulePT'!$X$148:$X$155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xVal>
          <c:yVal>
            <c:numRef>
              <c:f>'Empirical RulePT'!$Y$148:$Y$155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'Empirical RulePT'!$Z$148:$Z$155</c15:f>
                <c15:dlblRangeCache>
                  <c:ptCount val="8"/>
                  <c:pt idx="0">
                    <c:v>0</c:v>
                  </c:pt>
                  <c:pt idx="1">
                    <c:v> -   </c:v>
                  </c:pt>
                  <c:pt idx="2">
                    <c:v> -   </c:v>
                  </c:pt>
                  <c:pt idx="3">
                    <c:v> -   </c:v>
                  </c:pt>
                  <c:pt idx="4">
                    <c:v> -   </c:v>
                  </c:pt>
                  <c:pt idx="5">
                    <c:v> -   </c:v>
                  </c:pt>
                  <c:pt idx="6">
                    <c:v> -   </c:v>
                  </c:pt>
                  <c:pt idx="7">
                    <c:v> -   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33-CD98-48FA-8114-FC29B23DA434}"/>
            </c:ext>
          </c:extLst>
        </c:ser>
        <c:ser>
          <c:idx val="12"/>
          <c:order val="12"/>
          <c:tx>
            <c:strRef>
              <c:f>'Empirical RulePT'!$V$178</c:f>
              <c:strCache>
                <c:ptCount val="1"/>
                <c:pt idx="0">
                  <c:v>0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dLbls>
            <c:dLbl>
              <c:idx val="0"/>
              <c:tx>
                <c:rich>
                  <a:bodyPr wrap="square" lIns="0" tIns="0" rIns="0" bIns="0" anchor="ctr">
                    <a:noAutofit/>
                  </a:bodyPr>
                  <a:lstStyle/>
                  <a:p>
                    <a:pPr>
                      <a:defRPr sz="900">
                        <a:latin typeface="+mn-lt"/>
                        <a:ea typeface="Verdana" panose="020B0604030504040204" pitchFamily="34" charset="0"/>
                        <a:cs typeface="Verdana" panose="020B0604030504040204" pitchFamily="34" charset="0"/>
                      </a:defRPr>
                    </a:pPr>
                    <a:fld id="{47A49D7D-B337-4D45-A47E-8D662C981580}" type="CELLRANGE">
                      <a:rPr lang="en-US"/>
                      <a:pPr>
                        <a:defRPr sz="900">
                          <a:latin typeface="+mn-lt"/>
                          <a:ea typeface="Verdana" panose="020B0604030504040204" pitchFamily="34" charset="0"/>
                          <a:cs typeface="Verdana" panose="020B0604030504040204" pitchFamily="34" charset="0"/>
                        </a:defRPr>
                      </a:pPr>
                      <a:t>[CELLRANGE]</a:t>
                    </a:fld>
                    <a:endParaRPr 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layout>
                    <c:manualLayout>
                      <c:w val="0.10039448451221242"/>
                      <c:h val="4.315050560104243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34-CD98-48FA-8114-FC29B23DA434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74A10E20-FD63-4AD7-8760-EA1E421601F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5-CD98-48FA-8114-FC29B23DA434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31784096-5598-4A13-BCBE-57DC99E2AB0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6-CD98-48FA-8114-FC29B23DA434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8080852C-8F5C-45F2-9A25-9A346E596F6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7-CD98-48FA-8114-FC29B23DA434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8-CD98-48FA-8114-FC29B23DA434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1325CE43-1276-449B-B30A-7E6B91DD6F4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9-CD98-48FA-8114-FC29B23DA434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B8893CA9-9E44-43F8-BA14-548E5A6028D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A-CD98-48FA-8114-FC29B23DA434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DFECBF39-858E-4C9D-A49D-401D4DD68FE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B-CD98-48FA-8114-FC29B23DA43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0" tIns="0" rIns="0" bIns="0" anchor="ctr">
                <a:spAutoFit/>
              </a:bodyPr>
              <a:lstStyle/>
              <a:p>
                <a:pPr>
                  <a:defRPr sz="900">
                    <a:latin typeface="+mn-lt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DataLabelsRange val="1"/>
                <c15:showLeaderLines val="0"/>
              </c:ext>
            </c:extLst>
          </c:dLbls>
          <c:xVal>
            <c:numRef>
              <c:f>'Empirical RulePT'!$X$180:$X$187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xVal>
          <c:yVal>
            <c:numRef>
              <c:f>'Empirical RulePT'!$Y$180:$Y$187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'Empirical RulePT'!$AB$180:$AB$187</c15:f>
                <c15:dlblRangeCache>
                  <c:ptCount val="8"/>
                  <c:pt idx="0">
                    <c:v> -   </c:v>
                  </c:pt>
                  <c:pt idx="1">
                    <c:v> -   </c:v>
                  </c:pt>
                  <c:pt idx="2">
                    <c:v> -   </c:v>
                  </c:pt>
                  <c:pt idx="3">
                    <c:v> -   </c:v>
                  </c:pt>
                  <c:pt idx="4">
                    <c:v> -   </c:v>
                  </c:pt>
                  <c:pt idx="5">
                    <c:v> -   </c:v>
                  </c:pt>
                  <c:pt idx="6">
                    <c:v> -   </c:v>
                  </c:pt>
                  <c:pt idx="7">
                    <c:v> -   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3C-CD98-48FA-8114-FC29B23DA434}"/>
            </c:ext>
          </c:extLst>
        </c:ser>
        <c:ser>
          <c:idx val="5"/>
          <c:order val="13"/>
          <c:tx>
            <c:strRef>
              <c:f>'Empirical RulePT'!$X$168</c:f>
              <c:strCache>
                <c:ptCount val="1"/>
                <c:pt idx="0">
                  <c:v>0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3D-CD98-48FA-8114-FC29B23DA434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3E-CD98-48FA-8114-FC29B23DA434}"/>
              </c:ext>
            </c:extLst>
          </c:dPt>
          <c:dLbls>
            <c:dLbl>
              <c:idx val="0"/>
              <c:tx>
                <c:rich>
                  <a:bodyPr rot="0" spcFirstLastPara="1" vertOverflow="ellipsis" vert="horz" wrap="square" lIns="0" tIns="0" rIns="0" bIns="0" anchor="ctr" anchorCtr="1">
                    <a:noAutofit/>
                  </a:bodyPr>
                  <a:lstStyle/>
                  <a:p>
                    <a:pPr>
                      <a:defRPr sz="1000" b="0" i="0" u="none" strike="noStrike" kern="1200" baseline="0">
                        <a:solidFill>
                          <a:schemeClr val="tx1"/>
                        </a:solidFill>
                        <a:effectLst>
                          <a:glow rad="127000">
                            <a:schemeClr val="bg1"/>
                          </a:glow>
                        </a:effectLst>
                        <a:latin typeface="+mn-lt"/>
                        <a:ea typeface="Verdana" panose="020B0604030504040204" pitchFamily="34" charset="0"/>
                        <a:cs typeface="Verdana" panose="020B0604030504040204" pitchFamily="34" charset="0"/>
                      </a:defRPr>
                    </a:pPr>
                    <a:fld id="{054B048F-C580-4AA1-A18B-49A25DCFDA2C}" type="CELLRANGE">
                      <a:rPr lang="en-US"/>
                      <a:pPr>
                        <a:defRPr sz="1000" b="0" i="0" u="none" strike="noStrike" kern="1200" baseline="0">
                          <a:solidFill>
                            <a:schemeClr val="tx1"/>
                          </a:solidFill>
                          <a:effectLst>
                            <a:glow rad="127000">
                              <a:schemeClr val="bg1"/>
                            </a:glow>
                          </a:effectLst>
                          <a:latin typeface="+mn-lt"/>
                          <a:ea typeface="Verdana" panose="020B0604030504040204" pitchFamily="34" charset="0"/>
                          <a:cs typeface="Verdana" panose="020B0604030504040204" pitchFamily="34" charset="0"/>
                        </a:defRPr>
                      </a:pPr>
                      <a:t>[CELLRANGE]</a:t>
                    </a:fld>
                    <a:endParaRPr lang="en-US"/>
                  </a:p>
                </c:rich>
              </c:tx>
              <c:spPr>
                <a:solidFill>
                  <a:schemeClr val="bg1">
                    <a:alpha val="79676"/>
                  </a:schemeClr>
                </a:solidFill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layout>
                    <c:manualLayout>
                      <c:w val="0.10289971472381856"/>
                      <c:h val="4.997499966793796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3F-CD98-48FA-8114-FC29B23DA434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CA121173-12E7-4D08-9AF6-FA6FE9360D6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D-CD98-48FA-8114-FC29B23DA434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398D3BB9-C448-4052-B33C-9BCE615F653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0-CD98-48FA-8114-FC29B23DA434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CC1B0180-0CBB-4822-951C-291E735717F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E-CD98-48FA-8114-FC29B23DA434}"/>
                </c:ext>
              </c:extLst>
            </c:dLbl>
            <c:dLbl>
              <c:idx val="4"/>
              <c:tx>
                <c:rich>
                  <a:bodyPr rot="0" spcFirstLastPara="1" vertOverflow="ellipsis" vert="horz" wrap="square" lIns="0" tIns="0" rIns="0" bIns="0" anchor="ctr" anchorCtr="1">
                    <a:spAutoFit/>
                  </a:bodyPr>
                  <a:lstStyle/>
                  <a:p>
                    <a:pPr>
                      <a:defRPr sz="1100" b="0" i="0" u="none" strike="noStrike" kern="1200" baseline="0">
                        <a:solidFill>
                          <a:schemeClr val="tx1"/>
                        </a:solidFill>
                        <a:latin typeface="+mn-lt"/>
                        <a:ea typeface="Verdana" panose="020B0604030504040204" pitchFamily="34" charset="0"/>
                        <a:cs typeface="Verdana" panose="020B0604030504040204" pitchFamily="34" charset="0"/>
                      </a:defRPr>
                    </a:pPr>
                    <a:fld id="{284EDA99-6D53-4112-ACA7-518D165BEAFB}" type="CELLRANGE">
                      <a:rPr lang="en-US"/>
                      <a:pPr>
                        <a:defRPr sz="1100" b="0" i="0" u="none" strike="noStrike" kern="1200" baseline="0">
                          <a:solidFill>
                            <a:schemeClr val="tx1"/>
                          </a:solidFill>
                          <a:latin typeface="+mn-lt"/>
                          <a:ea typeface="Verdana" panose="020B0604030504040204" pitchFamily="34" charset="0"/>
                          <a:cs typeface="Verdana" panose="020B0604030504040204" pitchFamily="34" charset="0"/>
                        </a:defRPr>
                      </a:pPr>
                      <a:t>[CELLRANGE]</a:t>
                    </a:fld>
                    <a:endParaRPr lang="en-US"/>
                  </a:p>
                </c:rich>
              </c:tx>
              <c:spPr>
                <a:noFill/>
                <a:ln w="6350"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1-CD98-48FA-8114-FC29B23DA434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ACF78E38-E5F8-4B75-A985-371B974D1CC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2-CD98-48FA-8114-FC29B23DA434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E597CF67-C2CE-4AC6-9BA5-9D9F30C9BC0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3-CD98-48FA-8114-FC29B23DA434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B63FBBEF-AD04-449C-A287-3B37717A875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4-CD98-48FA-8114-FC29B23DA43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0" tIns="0" rIns="0" bIns="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DataLabelsRange val="1"/>
                <c15:showLeaderLines val="0"/>
              </c:ext>
            </c:extLst>
          </c:dLbls>
          <c:xVal>
            <c:numRef>
              <c:f>'Empirical RulePT'!$X$169:$X$176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xVal>
          <c:yVal>
            <c:numRef>
              <c:f>'Empirical RulePT'!$Y$169:$Y$176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'Empirical RulePT'!$Z$169:$Z$176</c15:f>
                <c15:dlblRangeCache>
                  <c:ptCount val="8"/>
                  <c:pt idx="0">
                    <c:v>0</c:v>
                  </c:pt>
                  <c:pt idx="1">
                    <c:v> -   </c:v>
                  </c:pt>
                  <c:pt idx="2">
                    <c:v> -   </c:v>
                  </c:pt>
                  <c:pt idx="3">
                    <c:v> -   </c:v>
                  </c:pt>
                  <c:pt idx="4">
                    <c:v> -   </c:v>
                  </c:pt>
                  <c:pt idx="5">
                    <c:v> -   </c:v>
                  </c:pt>
                  <c:pt idx="6">
                    <c:v> -   </c:v>
                  </c:pt>
                  <c:pt idx="7">
                    <c:v> -   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45-CD98-48FA-8114-FC29B23DA434}"/>
            </c:ext>
          </c:extLst>
        </c:ser>
        <c:ser>
          <c:idx val="6"/>
          <c:order val="14"/>
          <c:tx>
            <c:strRef>
              <c:f>'Empirical RulePT'!$V$106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dLbls>
            <c:dLbl>
              <c:idx val="0"/>
              <c:tx>
                <c:rich>
                  <a:bodyPr rot="0" spcFirstLastPara="1" vertOverflow="ellipsis" vert="horz" wrap="square" lIns="0" tIns="0" rIns="0" bIns="0" anchor="ctr" anchorCtr="0">
                    <a:noAutofit/>
                  </a:bodyPr>
                  <a:lstStyle/>
                  <a:p>
                    <a:pPr algn="ctr">
                      <a:defRPr sz="1050" b="0" i="0" u="none" strike="noStrike" kern="1200" baseline="0">
                        <a:solidFill>
                          <a:srgbClr val="FF0000"/>
                        </a:solidFill>
                        <a:effectLst/>
                        <a:latin typeface="+mn-lt"/>
                        <a:ea typeface="Verdana" panose="020B0604030504040204" pitchFamily="34" charset="0"/>
                        <a:cs typeface="Verdana" panose="020B0604030504040204" pitchFamily="34" charset="0"/>
                      </a:defRPr>
                    </a:pPr>
                    <a:fld id="{11C8B473-30B2-431C-8136-0F8AEEC55EA2}" type="CELLRANGE">
                      <a:rPr lang="en-US"/>
                      <a:pPr algn="ctr">
                        <a:defRPr sz="1050" b="0" i="0" u="none" strike="noStrike" kern="1200" baseline="0">
                          <a:solidFill>
                            <a:srgbClr val="FF0000"/>
                          </a:solidFill>
                          <a:effectLst/>
                          <a:latin typeface="+mn-lt"/>
                          <a:ea typeface="Verdana" panose="020B0604030504040204" pitchFamily="34" charset="0"/>
                          <a:cs typeface="Verdana" panose="020B0604030504040204" pitchFamily="34" charset="0"/>
                        </a:defRPr>
                      </a:pPr>
                      <a:t>[CELLRANGE]</a:t>
                    </a:fld>
                    <a:endParaRPr 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1761687098372904"/>
                      <c:h val="0.10650976860097064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46-CD98-48FA-8114-FC29B23DA43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0" i="0" u="none" strike="noStrike" kern="1200" baseline="0">
                    <a:solidFill>
                      <a:srgbClr val="FF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l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errBars>
            <c:errDir val="y"/>
            <c:errBarType val="minus"/>
            <c:errValType val="percentage"/>
            <c:noEndCap val="1"/>
            <c:val val="100"/>
            <c:spPr>
              <a:noFill/>
              <a:ln w="38100" cap="flat" cmpd="sng" algn="ctr">
                <a:solidFill>
                  <a:srgbClr val="FF0000">
                    <a:alpha val="38213"/>
                  </a:srgbClr>
                </a:solidFill>
                <a:prstDash val="solid"/>
                <a:round/>
              </a:ln>
              <a:effectLst/>
            </c:spPr>
          </c:errBars>
          <c:xVal>
            <c:numRef>
              <c:f>'Empirical RulePT'!$X$106</c:f>
              <c:numCache>
                <c:formatCode>0.000</c:formatCode>
                <c:ptCount val="1"/>
                <c:pt idx="0">
                  <c:v>0</c:v>
                </c:pt>
              </c:numCache>
            </c:numRef>
          </c:xVal>
          <c:yVal>
            <c:numRef>
              <c:f>'Empirical RulePT'!$Y$106</c:f>
              <c:numCache>
                <c:formatCode>0.000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'Empirical RulePT'!$AE$106</c15:f>
                <c15:dlblRangeCache>
                  <c:ptCount val="1"/>
                  <c:pt idx="0">
                    <c:v>0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47-CD98-48FA-8114-FC29B23DA434}"/>
            </c:ext>
          </c:extLst>
        </c:ser>
        <c:ser>
          <c:idx val="16"/>
          <c:order val="15"/>
          <c:tx>
            <c:strRef>
              <c:f>'Empirical RulePT'!$V$107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dLbls>
            <c:dLbl>
              <c:idx val="0"/>
              <c:tx>
                <c:rich>
                  <a:bodyPr wrap="square" lIns="38100" tIns="19050" rIns="38100" bIns="19050" anchor="ctr">
                    <a:noAutofit/>
                  </a:bodyPr>
                  <a:lstStyle/>
                  <a:p>
                    <a:pPr>
                      <a:defRPr sz="1050">
                        <a:solidFill>
                          <a:srgbClr val="FF0000"/>
                        </a:solidFill>
                      </a:defRPr>
                    </a:pPr>
                    <a:fld id="{56B12DA1-737A-464C-AFBE-07F0D8C7ACC4}" type="CELLRANGE">
                      <a:rPr lang="en-US"/>
                      <a:pPr>
                        <a:defRPr sz="1050">
                          <a:solidFill>
                            <a:srgbClr val="FF0000"/>
                          </a:solidFill>
                        </a:defRPr>
                      </a:pPr>
                      <a:t>[CELLRANGE]</a:t>
                    </a:fld>
                    <a:endParaRPr 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2737643777994363"/>
                      <c:h val="0.10175643669303723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48-CD98-48FA-8114-FC29B23DA43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/>
                </a:pPr>
                <a:endParaRPr lang="en-US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errBars>
            <c:errDir val="y"/>
            <c:errBarType val="minus"/>
            <c:errValType val="percentage"/>
            <c:noEndCap val="1"/>
            <c:val val="100"/>
            <c:spPr>
              <a:ln w="38100">
                <a:solidFill>
                  <a:srgbClr val="FF0000">
                    <a:alpha val="38000"/>
                  </a:srgbClr>
                </a:solidFill>
              </a:ln>
            </c:spPr>
          </c:errBars>
          <c:xVal>
            <c:numRef>
              <c:f>'Empirical RulePT'!$X$107</c:f>
              <c:numCache>
                <c:formatCode>0.000</c:formatCode>
                <c:ptCount val="1"/>
                <c:pt idx="0">
                  <c:v>0</c:v>
                </c:pt>
              </c:numCache>
            </c:numRef>
          </c:xVal>
          <c:yVal>
            <c:numRef>
              <c:f>'Empirical RulePT'!$Y$107</c:f>
              <c:numCache>
                <c:formatCode>0.000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'Empirical RulePT'!$AE$107</c15:f>
                <c15:dlblRangeCache>
                  <c:ptCount val="1"/>
                  <c:pt idx="0">
                    <c:v>0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49-CD98-48FA-8114-FC29B23DA434}"/>
            </c:ext>
          </c:extLst>
        </c:ser>
        <c:ser>
          <c:idx val="7"/>
          <c:order val="16"/>
          <c:tx>
            <c:strRef>
              <c:f>'Empirical RulePT'!$V$111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1.2801952137836484E-3"/>
                  <c:y val="-7.6308186003848491E-2"/>
                </c:manualLayout>
              </c:layout>
              <c:tx>
                <c:rich>
                  <a:bodyPr rot="0" spcFirstLastPara="1" vertOverflow="ellipsis" vert="horz" wrap="square" lIns="0" tIns="0" rIns="0" bIns="0" anchor="ctr" anchorCtr="1">
                    <a:noAutofit/>
                  </a:bodyPr>
                  <a:lstStyle/>
                  <a:p>
                    <a:pPr>
                      <a:defRPr sz="1050" b="0" i="0" u="none" strike="noStrike" kern="1200" baseline="0">
                        <a:solidFill>
                          <a:schemeClr val="tx1"/>
                        </a:solidFill>
                        <a:effectLst/>
                        <a:latin typeface="+mn-lt"/>
                        <a:ea typeface="Tahoma" panose="020B0604030504040204" pitchFamily="34" charset="0"/>
                        <a:cs typeface="Tahoma" panose="020B0604030504040204" pitchFamily="34" charset="0"/>
                      </a:defRPr>
                    </a:pPr>
                    <a:fld id="{5CF9FDD0-918B-954D-99B4-17D8099C1D14}" type="CELLRANGE">
                      <a:rPr lang="en-US" sz="1050">
                        <a:solidFill>
                          <a:schemeClr val="tx1"/>
                        </a:solidFill>
                        <a:effectLst/>
                        <a:latin typeface="+mn-lt"/>
                        <a:ea typeface="Tahoma" panose="020B0604030504040204" pitchFamily="34" charset="0"/>
                        <a:cs typeface="Tahoma" panose="020B0604030504040204" pitchFamily="34" charset="0"/>
                      </a:rPr>
                      <a:pPr>
                        <a:defRPr sz="1050" b="0" i="0" u="none" strike="noStrike" kern="1200" baseline="0">
                          <a:solidFill>
                            <a:schemeClr val="tx1"/>
                          </a:solidFill>
                          <a:effectLst/>
                          <a:latin typeface="+mn-lt"/>
                          <a:ea typeface="Tahoma" panose="020B0604030504040204" pitchFamily="34" charset="0"/>
                          <a:cs typeface="Tahoma" panose="020B0604030504040204" pitchFamily="34" charset="0"/>
                        </a:defRPr>
                      </a:pPr>
                      <a:t>[CELLRANGE]</a:t>
                    </a:fld>
                    <a:endParaRPr 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964619955323527"/>
                      <c:h val="0.11761357285098598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4A-CD98-48FA-8114-FC29B23DA43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rgbClr val="0070C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errBars>
            <c:errDir val="y"/>
            <c:errBarType val="minus"/>
            <c:errValType val="percentage"/>
            <c:noEndCap val="1"/>
            <c:val val="100"/>
            <c:spPr>
              <a:noFill/>
              <a:ln w="38100" cap="flat" cmpd="sng" algn="ctr">
                <a:solidFill>
                  <a:schemeClr val="tx1">
                    <a:alpha val="29990"/>
                  </a:schemeClr>
                </a:solidFill>
                <a:prstDash val="solid"/>
                <a:round/>
              </a:ln>
              <a:effectLst>
                <a:glow>
                  <a:schemeClr val="bg1">
                    <a:alpha val="40000"/>
                  </a:schemeClr>
                </a:glow>
              </a:effectLst>
            </c:spPr>
          </c:errBars>
          <c:xVal>
            <c:numRef>
              <c:f>'Empirical RulePT'!$X$111</c:f>
              <c:numCache>
                <c:formatCode>0.000</c:formatCode>
                <c:ptCount val="1"/>
                <c:pt idx="0">
                  <c:v>0</c:v>
                </c:pt>
              </c:numCache>
            </c:numRef>
          </c:xVal>
          <c:yVal>
            <c:numRef>
              <c:f>'Empirical RulePT'!$Y$111</c:f>
              <c:numCache>
                <c:formatCode>0.000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'Empirical RulePT'!$AE$111</c15:f>
                <c15:dlblRangeCache>
                  <c:ptCount val="1"/>
                  <c:pt idx="0">
                    <c:v>0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4B-CD98-48FA-8114-FC29B23DA434}"/>
            </c:ext>
          </c:extLst>
        </c:ser>
        <c:ser>
          <c:idx val="18"/>
          <c:order val="17"/>
          <c:tx>
            <c:v>xbars</c:v>
          </c:tx>
          <c:spPr>
            <a:ln>
              <a:noFill/>
            </a:ln>
          </c:spPr>
          <c:marker>
            <c:symbol val="none"/>
          </c:marker>
          <c:dLbls>
            <c:dLbl>
              <c:idx val="0"/>
              <c:tx>
                <c:rich>
                  <a:bodyPr/>
                  <a:lstStyle/>
                  <a:p>
                    <a:fld id="{AACDF38D-3462-4952-ADD0-30C8965D951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C-CD98-48FA-8114-FC29B23DA434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7BA84253-889B-41B7-95B2-02F93E28259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D-CD98-48FA-8114-FC29B23DA434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3B8D8120-5A33-407F-9E35-0167877CC8B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E-CD98-48FA-8114-FC29B23DA434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1296E135-7C28-491A-9A8D-8D882565C8E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F-CD98-48FA-8114-FC29B23DA434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99FE9F33-6953-4121-AEC1-4B0D37E83C9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0-CD98-48FA-8114-FC29B23DA434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9D24689D-8826-4889-990B-A2B22705756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1-CD98-48FA-8114-FC29B23DA434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FF6BAE10-5B44-45EB-AE3F-DE284C9886C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2-CD98-48FA-8114-FC29B23DA434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0CE0DBFE-2246-4E76-AD85-49E65A5649A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3-CD98-48FA-8114-FC29B23DA434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0DB891D2-5A38-43B4-9302-F78952BBB7A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4-CD98-48FA-8114-FC29B23DA434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B0DF7B27-C2C7-4D08-B5F0-7060E65B655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5-CD98-48FA-8114-FC29B23DA434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FA8050D9-FCA5-4373-86FE-74ED9B081CA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6-CD98-48FA-8114-FC29B23DA434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B20E2A25-0E71-41C8-A799-C365ED4B373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7-CD98-48FA-8114-FC29B23DA434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D8B81666-9BEF-4F94-8591-B6638BC51DC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8-CD98-48FA-8114-FC29B23DA434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CE41BA9B-347C-4812-8B7E-D985308249B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9-CD98-48FA-8114-FC29B23DA434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9FE4C922-4CF1-475D-AF60-7A778057088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A-CD98-48FA-8114-FC29B23DA434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F99AC2AA-4FFE-4AC3-B22B-1B17118F556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B-CD98-48FA-8114-FC29B23DA434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43E470B6-DE04-4094-9109-B15CF8ECD35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C-CD98-48FA-8114-FC29B23DA434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ADE1D6D0-922F-4E53-B63E-CB33FED29E1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D-CD98-48FA-8114-FC29B23DA434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B8DD80DB-C4C3-406B-92BC-4F3AF2A526E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E-CD98-48FA-8114-FC29B23DA434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0401312C-FDBC-4D06-85F1-CD0320F58E4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F-CD98-48FA-8114-FC29B23DA434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BD658933-2804-46B1-8177-090E514D8A0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0-CD98-48FA-8114-FC29B23DA434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D77A4D21-AF8B-4307-AED4-3D49BA1C502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1-CD98-48FA-8114-FC29B23DA434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DF03A709-099A-48C2-8CA5-D655219E542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2-CD98-48FA-8114-FC29B23DA434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37355751-3463-49CC-B2C6-96424CA104E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3-CD98-48FA-8114-FC29B23DA434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fld id="{5673E84A-BCDA-4D11-9ED1-4B375BE1128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4-CD98-48FA-8114-FC29B23DA434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fld id="{ACF591F9-B686-42C7-9BFB-F25956E7320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5-CD98-48FA-8114-FC29B23DA434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fld id="{E0484C2E-EB76-438E-BD22-5D2BE22AEE6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6-CD98-48FA-8114-FC29B23DA434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fld id="{666E0C01-0BA6-4382-994E-BA0840047B1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7-CD98-48FA-8114-FC29B23DA434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fld id="{13F92556-9E77-446A-87BD-ACFA6681BC3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8-CD98-48FA-8114-FC29B23DA434}"/>
                </c:ext>
              </c:extLst>
            </c:dLbl>
            <c:dLbl>
              <c:idx val="29"/>
              <c:tx>
                <c:rich>
                  <a:bodyPr/>
                  <a:lstStyle/>
                  <a:p>
                    <a:fld id="{47D30134-E62C-4437-8F35-7D011889743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9-CD98-48FA-8114-FC29B23DA434}"/>
                </c:ext>
              </c:extLst>
            </c:dLbl>
            <c:dLbl>
              <c:idx val="30"/>
              <c:tx>
                <c:rich>
                  <a:bodyPr/>
                  <a:lstStyle/>
                  <a:p>
                    <a:fld id="{E58516B8-099B-4F73-B9A4-5BB91009599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A-CD98-48FA-8114-FC29B23DA434}"/>
                </c:ext>
              </c:extLst>
            </c:dLbl>
            <c:dLbl>
              <c:idx val="31"/>
              <c:tx>
                <c:rich>
                  <a:bodyPr/>
                  <a:lstStyle/>
                  <a:p>
                    <a:fld id="{6A2C5A42-93E0-4162-B468-59221F87C97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B-CD98-48FA-8114-FC29B23DA434}"/>
                </c:ext>
              </c:extLst>
            </c:dLbl>
            <c:dLbl>
              <c:idx val="32"/>
              <c:tx>
                <c:rich>
                  <a:bodyPr/>
                  <a:lstStyle/>
                  <a:p>
                    <a:fld id="{F1A8FD61-B93E-40D2-AE81-1CD98F237D9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C-CD98-48FA-8114-FC29B23DA434}"/>
                </c:ext>
              </c:extLst>
            </c:dLbl>
            <c:dLbl>
              <c:idx val="33"/>
              <c:tx>
                <c:rich>
                  <a:bodyPr/>
                  <a:lstStyle/>
                  <a:p>
                    <a:fld id="{87721C37-471A-4719-8D65-956D26E0AE9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D-CD98-48FA-8114-FC29B23DA434}"/>
                </c:ext>
              </c:extLst>
            </c:dLbl>
            <c:dLbl>
              <c:idx val="34"/>
              <c:tx>
                <c:rich>
                  <a:bodyPr/>
                  <a:lstStyle/>
                  <a:p>
                    <a:fld id="{FC0242C9-6C84-4255-AC12-0A0392B3F5A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E-CD98-48FA-8114-FC29B23DA434}"/>
                </c:ext>
              </c:extLst>
            </c:dLbl>
            <c:dLbl>
              <c:idx val="35"/>
              <c:tx>
                <c:rich>
                  <a:bodyPr/>
                  <a:lstStyle/>
                  <a:p>
                    <a:fld id="{9A274FDD-4042-4687-A926-3A67AF9AD4C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F-CD98-48FA-8114-FC29B23DA434}"/>
                </c:ext>
              </c:extLst>
            </c:dLbl>
            <c:dLbl>
              <c:idx val="36"/>
              <c:tx>
                <c:rich>
                  <a:bodyPr/>
                  <a:lstStyle/>
                  <a:p>
                    <a:fld id="{15BD324C-8BEC-40A0-94D6-B2D35B64139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0-CD98-48FA-8114-FC29B23DA434}"/>
                </c:ext>
              </c:extLst>
            </c:dLbl>
            <c:dLbl>
              <c:idx val="37"/>
              <c:tx>
                <c:rich>
                  <a:bodyPr/>
                  <a:lstStyle/>
                  <a:p>
                    <a:fld id="{830C46EF-BFFF-4118-947F-3B8DDE3002F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1-CD98-48FA-8114-FC29B23DA434}"/>
                </c:ext>
              </c:extLst>
            </c:dLbl>
            <c:dLbl>
              <c:idx val="38"/>
              <c:tx>
                <c:rich>
                  <a:bodyPr/>
                  <a:lstStyle/>
                  <a:p>
                    <a:fld id="{7BBDEA2F-3CAA-4353-A661-C82BB841021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2-CD98-48FA-8114-FC29B23DA434}"/>
                </c:ext>
              </c:extLst>
            </c:dLbl>
            <c:dLbl>
              <c:idx val="39"/>
              <c:tx>
                <c:rich>
                  <a:bodyPr/>
                  <a:lstStyle/>
                  <a:p>
                    <a:fld id="{94CFED46-ED0B-4827-BD87-BEABDC2DD66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3-CD98-48FA-8114-FC29B23DA434}"/>
                </c:ext>
              </c:extLst>
            </c:dLbl>
            <c:dLbl>
              <c:idx val="40"/>
              <c:tx>
                <c:rich>
                  <a:bodyPr/>
                  <a:lstStyle/>
                  <a:p>
                    <a:fld id="{B0FEB547-519F-41ED-8BE1-45EAE040D02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4-CD98-48FA-8114-FC29B23DA434}"/>
                </c:ext>
              </c:extLst>
            </c:dLbl>
            <c:dLbl>
              <c:idx val="41"/>
              <c:tx>
                <c:rich>
                  <a:bodyPr/>
                  <a:lstStyle/>
                  <a:p>
                    <a:fld id="{C1BEC40B-4EC3-460F-B873-7050B1479C9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5-CD98-48FA-8114-FC29B23DA434}"/>
                </c:ext>
              </c:extLst>
            </c:dLbl>
            <c:dLbl>
              <c:idx val="42"/>
              <c:tx>
                <c:rich>
                  <a:bodyPr/>
                  <a:lstStyle/>
                  <a:p>
                    <a:fld id="{DD55B182-FB98-44AC-A0CB-0F71A531F2C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6-CD98-48FA-8114-FC29B23DA434}"/>
                </c:ext>
              </c:extLst>
            </c:dLbl>
            <c:dLbl>
              <c:idx val="43"/>
              <c:tx>
                <c:rich>
                  <a:bodyPr/>
                  <a:lstStyle/>
                  <a:p>
                    <a:fld id="{A9ED85E3-B8EF-4F7D-83B9-B11982468C3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7-CD98-48FA-8114-FC29B23DA434}"/>
                </c:ext>
              </c:extLst>
            </c:dLbl>
            <c:dLbl>
              <c:idx val="44"/>
              <c:tx>
                <c:rich>
                  <a:bodyPr/>
                  <a:lstStyle/>
                  <a:p>
                    <a:fld id="{2D886C91-84C6-4336-A471-92891C0CF96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8-CD98-48FA-8114-FC29B23DA434}"/>
                </c:ext>
              </c:extLst>
            </c:dLbl>
            <c:dLbl>
              <c:idx val="45"/>
              <c:tx>
                <c:rich>
                  <a:bodyPr/>
                  <a:lstStyle/>
                  <a:p>
                    <a:fld id="{A31B143F-CEF9-4B75-B816-784A4BE3412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9-CD98-48FA-8114-FC29B23DA434}"/>
                </c:ext>
              </c:extLst>
            </c:dLbl>
            <c:dLbl>
              <c:idx val="46"/>
              <c:tx>
                <c:rich>
                  <a:bodyPr/>
                  <a:lstStyle/>
                  <a:p>
                    <a:fld id="{823C20CE-93F5-41E3-B71A-02A06D2EC6A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A-CD98-48FA-8114-FC29B23DA434}"/>
                </c:ext>
              </c:extLst>
            </c:dLbl>
            <c:dLbl>
              <c:idx val="47"/>
              <c:tx>
                <c:rich>
                  <a:bodyPr/>
                  <a:lstStyle/>
                  <a:p>
                    <a:fld id="{43DFB2BC-60A6-4625-9EC8-214E543FB41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B-CD98-48FA-8114-FC29B23DA434}"/>
                </c:ext>
              </c:extLst>
            </c:dLbl>
            <c:dLbl>
              <c:idx val="48"/>
              <c:tx>
                <c:rich>
                  <a:bodyPr/>
                  <a:lstStyle/>
                  <a:p>
                    <a:fld id="{321D29D7-9D5B-41B1-97C8-DE4EED4F767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C-CD98-48FA-8114-FC29B23DA434}"/>
                </c:ext>
              </c:extLst>
            </c:dLbl>
            <c:dLbl>
              <c:idx val="49"/>
              <c:tx>
                <c:rich>
                  <a:bodyPr/>
                  <a:lstStyle/>
                  <a:p>
                    <a:fld id="{4B50318A-EF43-427B-A32C-805CF762925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D-CD98-48FA-8114-FC29B23DA434}"/>
                </c:ext>
              </c:extLst>
            </c:dLbl>
            <c:dLbl>
              <c:idx val="50"/>
              <c:tx>
                <c:rich>
                  <a:bodyPr/>
                  <a:lstStyle/>
                  <a:p>
                    <a:fld id="{B7D3E2A6-5D35-4E96-B455-EC9C9C1D6D7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E-CD98-48FA-8114-FC29B23DA434}"/>
                </c:ext>
              </c:extLst>
            </c:dLbl>
            <c:dLbl>
              <c:idx val="51"/>
              <c:tx>
                <c:rich>
                  <a:bodyPr/>
                  <a:lstStyle/>
                  <a:p>
                    <a:fld id="{F135B878-0353-4FA6-B23C-7A3DEA3AF17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F-CD98-48FA-8114-FC29B23DA434}"/>
                </c:ext>
              </c:extLst>
            </c:dLbl>
            <c:dLbl>
              <c:idx val="52"/>
              <c:tx>
                <c:rich>
                  <a:bodyPr/>
                  <a:lstStyle/>
                  <a:p>
                    <a:fld id="{73607788-CD4E-4466-A560-7FC737D2882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0-CD98-48FA-8114-FC29B23DA434}"/>
                </c:ext>
              </c:extLst>
            </c:dLbl>
            <c:dLbl>
              <c:idx val="53"/>
              <c:tx>
                <c:rich>
                  <a:bodyPr/>
                  <a:lstStyle/>
                  <a:p>
                    <a:fld id="{7EC9C747-044E-4EB2-ADE3-BD8C8C88D43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1-CD98-48FA-8114-FC29B23DA434}"/>
                </c:ext>
              </c:extLst>
            </c:dLbl>
            <c:dLbl>
              <c:idx val="54"/>
              <c:tx>
                <c:rich>
                  <a:bodyPr/>
                  <a:lstStyle/>
                  <a:p>
                    <a:fld id="{6B51D4CF-ACC5-4D56-9AE1-FDC748DF317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2-CD98-48FA-8114-FC29B23DA434}"/>
                </c:ext>
              </c:extLst>
            </c:dLbl>
            <c:dLbl>
              <c:idx val="55"/>
              <c:tx>
                <c:rich>
                  <a:bodyPr/>
                  <a:lstStyle/>
                  <a:p>
                    <a:fld id="{A51E21EF-2440-43FC-A0FE-E5836A72055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3-CD98-48FA-8114-FC29B23DA434}"/>
                </c:ext>
              </c:extLst>
            </c:dLbl>
            <c:dLbl>
              <c:idx val="56"/>
              <c:tx>
                <c:rich>
                  <a:bodyPr/>
                  <a:lstStyle/>
                  <a:p>
                    <a:fld id="{638F0D6C-C38F-48FC-8C56-11B2227D7D5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4-CD98-48FA-8114-FC29B23DA434}"/>
                </c:ext>
              </c:extLst>
            </c:dLbl>
            <c:dLbl>
              <c:idx val="57"/>
              <c:tx>
                <c:rich>
                  <a:bodyPr/>
                  <a:lstStyle/>
                  <a:p>
                    <a:fld id="{880A412E-D17E-4DA3-A284-787B504D453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5-CD98-48FA-8114-FC29B23DA434}"/>
                </c:ext>
              </c:extLst>
            </c:dLbl>
            <c:dLbl>
              <c:idx val="58"/>
              <c:tx>
                <c:rich>
                  <a:bodyPr/>
                  <a:lstStyle/>
                  <a:p>
                    <a:fld id="{E284D0D8-44B6-44C4-B478-4DD875CAB6A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6-CD98-48FA-8114-FC29B23DA434}"/>
                </c:ext>
              </c:extLst>
            </c:dLbl>
            <c:dLbl>
              <c:idx val="59"/>
              <c:tx>
                <c:rich>
                  <a:bodyPr/>
                  <a:lstStyle/>
                  <a:p>
                    <a:fld id="{76B7018B-E1B4-4E4F-AFC5-4D2CD533678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7-CD98-48FA-8114-FC29B23DA434}"/>
                </c:ext>
              </c:extLst>
            </c:dLbl>
            <c:dLbl>
              <c:idx val="60"/>
              <c:tx>
                <c:rich>
                  <a:bodyPr/>
                  <a:lstStyle/>
                  <a:p>
                    <a:fld id="{355BC6EC-E25D-41F8-B793-5CA3D5DF4C4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8-CD98-48FA-8114-FC29B23DA434}"/>
                </c:ext>
              </c:extLst>
            </c:dLbl>
            <c:dLbl>
              <c:idx val="61"/>
              <c:tx>
                <c:rich>
                  <a:bodyPr/>
                  <a:lstStyle/>
                  <a:p>
                    <a:fld id="{73B50CCA-2BEE-4C74-A6AE-5D5DCD89DFE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9-CD98-48FA-8114-FC29B23DA434}"/>
                </c:ext>
              </c:extLst>
            </c:dLbl>
            <c:dLbl>
              <c:idx val="62"/>
              <c:tx>
                <c:rich>
                  <a:bodyPr/>
                  <a:lstStyle/>
                  <a:p>
                    <a:fld id="{6004C278-385C-4D34-AB88-A420A2BCA13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A-CD98-48FA-8114-FC29B23DA434}"/>
                </c:ext>
              </c:extLst>
            </c:dLbl>
            <c:dLbl>
              <c:idx val="63"/>
              <c:tx>
                <c:rich>
                  <a:bodyPr/>
                  <a:lstStyle/>
                  <a:p>
                    <a:fld id="{7411E0BF-9A9E-4A90-97C2-62B9CB48C54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B-CD98-48FA-8114-FC29B23DA434}"/>
                </c:ext>
              </c:extLst>
            </c:dLbl>
            <c:dLbl>
              <c:idx val="64"/>
              <c:tx>
                <c:rich>
                  <a:bodyPr/>
                  <a:lstStyle/>
                  <a:p>
                    <a:fld id="{3C4EBEC8-31C6-4A14-B2EA-0DFDA547FE0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C-CD98-48FA-8114-FC29B23DA434}"/>
                </c:ext>
              </c:extLst>
            </c:dLbl>
            <c:dLbl>
              <c:idx val="65"/>
              <c:tx>
                <c:rich>
                  <a:bodyPr/>
                  <a:lstStyle/>
                  <a:p>
                    <a:fld id="{62EB9734-4E25-4E53-8FB1-67D96A81B30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D-CD98-48FA-8114-FC29B23DA434}"/>
                </c:ext>
              </c:extLst>
            </c:dLbl>
            <c:dLbl>
              <c:idx val="66"/>
              <c:tx>
                <c:rich>
                  <a:bodyPr/>
                  <a:lstStyle/>
                  <a:p>
                    <a:fld id="{93B2ECCC-1989-438E-9DBF-059C92B39DD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E-CD98-48FA-8114-FC29B23DA434}"/>
                </c:ext>
              </c:extLst>
            </c:dLbl>
            <c:dLbl>
              <c:idx val="67"/>
              <c:tx>
                <c:rich>
                  <a:bodyPr/>
                  <a:lstStyle/>
                  <a:p>
                    <a:fld id="{85355F40-C55E-4C38-9B52-05C80979B3A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F-CD98-48FA-8114-FC29B23DA434}"/>
                </c:ext>
              </c:extLst>
            </c:dLbl>
            <c:dLbl>
              <c:idx val="68"/>
              <c:tx>
                <c:rich>
                  <a:bodyPr/>
                  <a:lstStyle/>
                  <a:p>
                    <a:fld id="{E807B50A-91CD-45D1-923A-13BC3175A2C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0-CD98-48FA-8114-FC29B23DA434}"/>
                </c:ext>
              </c:extLst>
            </c:dLbl>
            <c:dLbl>
              <c:idx val="69"/>
              <c:tx>
                <c:rich>
                  <a:bodyPr/>
                  <a:lstStyle/>
                  <a:p>
                    <a:fld id="{2B796ED3-4FD5-4277-B13D-EE0FF73662E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1-CD98-48FA-8114-FC29B23DA434}"/>
                </c:ext>
              </c:extLst>
            </c:dLbl>
            <c:dLbl>
              <c:idx val="70"/>
              <c:tx>
                <c:rich>
                  <a:bodyPr/>
                  <a:lstStyle/>
                  <a:p>
                    <a:fld id="{2DED2F21-8E4F-407E-B7C7-C14DFA7774D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2-CD98-48FA-8114-FC29B23DA434}"/>
                </c:ext>
              </c:extLst>
            </c:dLbl>
            <c:dLbl>
              <c:idx val="71"/>
              <c:tx>
                <c:rich>
                  <a:bodyPr/>
                  <a:lstStyle/>
                  <a:p>
                    <a:fld id="{1F2A1FE6-40A0-496B-9AD9-AA72CF33CAA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3-CD98-48FA-8114-FC29B23DA434}"/>
                </c:ext>
              </c:extLst>
            </c:dLbl>
            <c:dLbl>
              <c:idx val="72"/>
              <c:tx>
                <c:rich>
                  <a:bodyPr/>
                  <a:lstStyle/>
                  <a:p>
                    <a:fld id="{32B4EF9E-0CF1-4A2B-A893-2C3D7626A32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4-CD98-48FA-8114-FC29B23DA434}"/>
                </c:ext>
              </c:extLst>
            </c:dLbl>
            <c:dLbl>
              <c:idx val="73"/>
              <c:tx>
                <c:rich>
                  <a:bodyPr/>
                  <a:lstStyle/>
                  <a:p>
                    <a:fld id="{5976AC21-A750-4B17-84EA-DBF3352D7DB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5-CD98-48FA-8114-FC29B23DA434}"/>
                </c:ext>
              </c:extLst>
            </c:dLbl>
            <c:dLbl>
              <c:idx val="74"/>
              <c:tx>
                <c:rich>
                  <a:bodyPr/>
                  <a:lstStyle/>
                  <a:p>
                    <a:fld id="{17AF8A08-5F6B-4FC5-9F28-8C953749DA5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6-CD98-48FA-8114-FC29B23DA434}"/>
                </c:ext>
              </c:extLst>
            </c:dLbl>
            <c:dLbl>
              <c:idx val="75"/>
              <c:tx>
                <c:rich>
                  <a:bodyPr/>
                  <a:lstStyle/>
                  <a:p>
                    <a:fld id="{6C09DD7E-DB58-497A-B09E-7FE81085F52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7-CD98-48FA-8114-FC29B23DA434}"/>
                </c:ext>
              </c:extLst>
            </c:dLbl>
            <c:dLbl>
              <c:idx val="76"/>
              <c:tx>
                <c:rich>
                  <a:bodyPr/>
                  <a:lstStyle/>
                  <a:p>
                    <a:fld id="{8B368244-E2F8-40FF-8F64-0AD7CFE6A4C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8-CD98-48FA-8114-FC29B23DA434}"/>
                </c:ext>
              </c:extLst>
            </c:dLbl>
            <c:dLbl>
              <c:idx val="77"/>
              <c:tx>
                <c:rich>
                  <a:bodyPr/>
                  <a:lstStyle/>
                  <a:p>
                    <a:fld id="{A216180E-F63D-4405-A015-098E027067D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9-CD98-48FA-8114-FC29B23DA434}"/>
                </c:ext>
              </c:extLst>
            </c:dLbl>
            <c:dLbl>
              <c:idx val="78"/>
              <c:tx>
                <c:rich>
                  <a:bodyPr/>
                  <a:lstStyle/>
                  <a:p>
                    <a:fld id="{2E336993-F745-47A7-ADBF-36648635659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A-CD98-48FA-8114-FC29B23DA434}"/>
                </c:ext>
              </c:extLst>
            </c:dLbl>
            <c:dLbl>
              <c:idx val="79"/>
              <c:tx>
                <c:rich>
                  <a:bodyPr/>
                  <a:lstStyle/>
                  <a:p>
                    <a:fld id="{8ABF2ADE-5063-43B1-97F6-077E5B1C3E1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B-CD98-48FA-8114-FC29B23DA434}"/>
                </c:ext>
              </c:extLst>
            </c:dLbl>
            <c:dLbl>
              <c:idx val="80"/>
              <c:tx>
                <c:rich>
                  <a:bodyPr/>
                  <a:lstStyle/>
                  <a:p>
                    <a:fld id="{1BF4D908-2660-4D96-8F8C-DF7DC736ED4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C-CD98-48FA-8114-FC29B23DA434}"/>
                </c:ext>
              </c:extLst>
            </c:dLbl>
            <c:dLbl>
              <c:idx val="81"/>
              <c:tx>
                <c:rich>
                  <a:bodyPr/>
                  <a:lstStyle/>
                  <a:p>
                    <a:fld id="{1BF91DF2-1760-4827-81C7-7B66CFBC988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D-CD98-48FA-8114-FC29B23DA434}"/>
                </c:ext>
              </c:extLst>
            </c:dLbl>
            <c:dLbl>
              <c:idx val="82"/>
              <c:tx>
                <c:rich>
                  <a:bodyPr/>
                  <a:lstStyle/>
                  <a:p>
                    <a:fld id="{48056E79-1ECB-489A-92F9-27C9935A660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E-CD98-48FA-8114-FC29B23DA434}"/>
                </c:ext>
              </c:extLst>
            </c:dLbl>
            <c:dLbl>
              <c:idx val="83"/>
              <c:tx>
                <c:rich>
                  <a:bodyPr/>
                  <a:lstStyle/>
                  <a:p>
                    <a:fld id="{3BE23CA2-D58E-4B3B-B5D6-720D51470F3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F-CD98-48FA-8114-FC29B23DA434}"/>
                </c:ext>
              </c:extLst>
            </c:dLbl>
            <c:dLbl>
              <c:idx val="84"/>
              <c:tx>
                <c:rich>
                  <a:bodyPr/>
                  <a:lstStyle/>
                  <a:p>
                    <a:fld id="{47B4D80F-DAE5-47AE-A99E-D9A33BDBE56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0-CD98-48FA-8114-FC29B23DA434}"/>
                </c:ext>
              </c:extLst>
            </c:dLbl>
            <c:dLbl>
              <c:idx val="85"/>
              <c:tx>
                <c:rich>
                  <a:bodyPr/>
                  <a:lstStyle/>
                  <a:p>
                    <a:fld id="{FC2BC1BB-C54E-4879-8E23-F6CC5ED2876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1-CD98-48FA-8114-FC29B23DA434}"/>
                </c:ext>
              </c:extLst>
            </c:dLbl>
            <c:dLbl>
              <c:idx val="86"/>
              <c:tx>
                <c:rich>
                  <a:bodyPr/>
                  <a:lstStyle/>
                  <a:p>
                    <a:fld id="{8B445554-BC7D-44EE-902D-23854840D3B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2-CD98-48FA-8114-FC29B23DA434}"/>
                </c:ext>
              </c:extLst>
            </c:dLbl>
            <c:dLbl>
              <c:idx val="87"/>
              <c:tx>
                <c:rich>
                  <a:bodyPr/>
                  <a:lstStyle/>
                  <a:p>
                    <a:fld id="{19C1C2F5-138D-490B-B842-899242554A1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3-CD98-48FA-8114-FC29B23DA434}"/>
                </c:ext>
              </c:extLst>
            </c:dLbl>
            <c:dLbl>
              <c:idx val="88"/>
              <c:tx>
                <c:rich>
                  <a:bodyPr/>
                  <a:lstStyle/>
                  <a:p>
                    <a:fld id="{6FFE1D32-B26D-4FC8-B94A-01F572B9425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4-CD98-48FA-8114-FC29B23DA434}"/>
                </c:ext>
              </c:extLst>
            </c:dLbl>
            <c:dLbl>
              <c:idx val="89"/>
              <c:tx>
                <c:rich>
                  <a:bodyPr/>
                  <a:lstStyle/>
                  <a:p>
                    <a:fld id="{39F7C73F-9C12-4E77-8D6D-88A15D69134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5-CD98-48FA-8114-FC29B23DA434}"/>
                </c:ext>
              </c:extLst>
            </c:dLbl>
            <c:dLbl>
              <c:idx val="90"/>
              <c:tx>
                <c:rich>
                  <a:bodyPr/>
                  <a:lstStyle/>
                  <a:p>
                    <a:fld id="{C972D3F4-91ED-4B2B-B8EB-6A3FECE8C8C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6-CD98-48FA-8114-FC29B23DA434}"/>
                </c:ext>
              </c:extLst>
            </c:dLbl>
            <c:dLbl>
              <c:idx val="91"/>
              <c:tx>
                <c:rich>
                  <a:bodyPr/>
                  <a:lstStyle/>
                  <a:p>
                    <a:fld id="{03E47ECE-BE68-4BD1-A87F-0C0BFC55B0C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7-CD98-48FA-8114-FC29B23DA434}"/>
                </c:ext>
              </c:extLst>
            </c:dLbl>
            <c:dLbl>
              <c:idx val="92"/>
              <c:tx>
                <c:rich>
                  <a:bodyPr/>
                  <a:lstStyle/>
                  <a:p>
                    <a:fld id="{54574F71-EEAA-490B-B551-8A78BB1CD6A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8-CD98-48FA-8114-FC29B23DA434}"/>
                </c:ext>
              </c:extLst>
            </c:dLbl>
            <c:dLbl>
              <c:idx val="93"/>
              <c:tx>
                <c:rich>
                  <a:bodyPr/>
                  <a:lstStyle/>
                  <a:p>
                    <a:fld id="{F1DC0CEA-1842-4224-AA16-D66B0B598E7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9-CD98-48FA-8114-FC29B23DA434}"/>
                </c:ext>
              </c:extLst>
            </c:dLbl>
            <c:dLbl>
              <c:idx val="94"/>
              <c:tx>
                <c:rich>
                  <a:bodyPr/>
                  <a:lstStyle/>
                  <a:p>
                    <a:fld id="{E5ED9B4F-C6CD-47F1-9AAC-109EA566026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A-CD98-48FA-8114-FC29B23DA434}"/>
                </c:ext>
              </c:extLst>
            </c:dLbl>
            <c:dLbl>
              <c:idx val="95"/>
              <c:tx>
                <c:rich>
                  <a:bodyPr/>
                  <a:lstStyle/>
                  <a:p>
                    <a:fld id="{004BA326-9D80-4870-A83D-328EB389EED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B-CD98-48FA-8114-FC29B23DA434}"/>
                </c:ext>
              </c:extLst>
            </c:dLbl>
            <c:dLbl>
              <c:idx val="96"/>
              <c:tx>
                <c:rich>
                  <a:bodyPr/>
                  <a:lstStyle/>
                  <a:p>
                    <a:fld id="{22F74752-45EE-4597-8E88-BD363E6360E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C-CD98-48FA-8114-FC29B23DA434}"/>
                </c:ext>
              </c:extLst>
            </c:dLbl>
            <c:dLbl>
              <c:idx val="97"/>
              <c:tx>
                <c:rich>
                  <a:bodyPr/>
                  <a:lstStyle/>
                  <a:p>
                    <a:fld id="{781F5935-C348-4640-97EB-F4E1F88200E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D-CD98-48FA-8114-FC29B23DA434}"/>
                </c:ext>
              </c:extLst>
            </c:dLbl>
            <c:dLbl>
              <c:idx val="98"/>
              <c:tx>
                <c:rich>
                  <a:bodyPr/>
                  <a:lstStyle/>
                  <a:p>
                    <a:fld id="{619102A8-169D-4F3E-B5E3-B843313D74A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E-CD98-48FA-8114-FC29B23DA434}"/>
                </c:ext>
              </c:extLst>
            </c:dLbl>
            <c:dLbl>
              <c:idx val="99"/>
              <c:tx>
                <c:rich>
                  <a:bodyPr/>
                  <a:lstStyle/>
                  <a:p>
                    <a:fld id="{8E2F13AF-24F5-4A72-BB0F-E60A3EE4347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F-CD98-48FA-8114-FC29B23DA434}"/>
                </c:ext>
              </c:extLst>
            </c:dLbl>
            <c:dLbl>
              <c:idx val="100"/>
              <c:tx>
                <c:rich>
                  <a:bodyPr/>
                  <a:lstStyle/>
                  <a:p>
                    <a:fld id="{4A670100-2177-480A-B685-F5C8895DC4A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0-CD98-48FA-8114-FC29B23DA434}"/>
                </c:ext>
              </c:extLst>
            </c:dLbl>
            <c:dLbl>
              <c:idx val="101"/>
              <c:tx>
                <c:rich>
                  <a:bodyPr/>
                  <a:lstStyle/>
                  <a:p>
                    <a:fld id="{281DC8BC-52E1-4747-AEC6-D6D2E7DB2DF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1-CD98-48FA-8114-FC29B23DA434}"/>
                </c:ext>
              </c:extLst>
            </c:dLbl>
            <c:dLbl>
              <c:idx val="102"/>
              <c:tx>
                <c:rich>
                  <a:bodyPr/>
                  <a:lstStyle/>
                  <a:p>
                    <a:fld id="{73873988-0616-4693-B18B-01391550497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2-CD98-48FA-8114-FC29B23DA434}"/>
                </c:ext>
              </c:extLst>
            </c:dLbl>
            <c:dLbl>
              <c:idx val="103"/>
              <c:tx>
                <c:rich>
                  <a:bodyPr/>
                  <a:lstStyle/>
                  <a:p>
                    <a:fld id="{BEB06CEE-9825-42DD-B509-A358B432D1D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3-CD98-48FA-8114-FC29B23DA434}"/>
                </c:ext>
              </c:extLst>
            </c:dLbl>
            <c:dLbl>
              <c:idx val="104"/>
              <c:tx>
                <c:rich>
                  <a:bodyPr/>
                  <a:lstStyle/>
                  <a:p>
                    <a:fld id="{43B80FFE-B87F-4C2F-848D-D625737A060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4-CD98-48FA-8114-FC29B23DA434}"/>
                </c:ext>
              </c:extLst>
            </c:dLbl>
            <c:dLbl>
              <c:idx val="105"/>
              <c:tx>
                <c:rich>
                  <a:bodyPr/>
                  <a:lstStyle/>
                  <a:p>
                    <a:fld id="{B8073864-E25C-47E3-98A9-B9850D2AF8A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5-CD98-48FA-8114-FC29B23DA434}"/>
                </c:ext>
              </c:extLst>
            </c:dLbl>
            <c:dLbl>
              <c:idx val="106"/>
              <c:tx>
                <c:rich>
                  <a:bodyPr/>
                  <a:lstStyle/>
                  <a:p>
                    <a:fld id="{2D25AA74-5C7A-4D8A-B9E5-CC1E5B2785D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6-CD98-48FA-8114-FC29B23DA434}"/>
                </c:ext>
              </c:extLst>
            </c:dLbl>
            <c:dLbl>
              <c:idx val="107"/>
              <c:tx>
                <c:rich>
                  <a:bodyPr/>
                  <a:lstStyle/>
                  <a:p>
                    <a:fld id="{A1F1FF66-6C32-42CE-9832-F3CC1233F86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7-CD98-48FA-8114-FC29B23DA434}"/>
                </c:ext>
              </c:extLst>
            </c:dLbl>
            <c:dLbl>
              <c:idx val="108"/>
              <c:tx>
                <c:rich>
                  <a:bodyPr/>
                  <a:lstStyle/>
                  <a:p>
                    <a:fld id="{47069AB7-67D6-40B0-A3EC-8828C006ED6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8-CD98-48FA-8114-FC29B23DA434}"/>
                </c:ext>
              </c:extLst>
            </c:dLbl>
            <c:dLbl>
              <c:idx val="109"/>
              <c:tx>
                <c:rich>
                  <a:bodyPr/>
                  <a:lstStyle/>
                  <a:p>
                    <a:fld id="{20543AD8-201B-4BF7-941A-EC8B40502DE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9-CD98-48FA-8114-FC29B23DA434}"/>
                </c:ext>
              </c:extLst>
            </c:dLbl>
            <c:dLbl>
              <c:idx val="110"/>
              <c:tx>
                <c:rich>
                  <a:bodyPr/>
                  <a:lstStyle/>
                  <a:p>
                    <a:fld id="{49E4D1D5-9370-4CE3-B81C-B1DFD3610F2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A-CD98-48FA-8114-FC29B23DA434}"/>
                </c:ext>
              </c:extLst>
            </c:dLbl>
            <c:dLbl>
              <c:idx val="111"/>
              <c:tx>
                <c:rich>
                  <a:bodyPr/>
                  <a:lstStyle/>
                  <a:p>
                    <a:fld id="{484F6ACC-9E3E-47FB-AB65-8A7B056B68A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B-CD98-48FA-8114-FC29B23DA434}"/>
                </c:ext>
              </c:extLst>
            </c:dLbl>
            <c:dLbl>
              <c:idx val="112"/>
              <c:tx>
                <c:rich>
                  <a:bodyPr/>
                  <a:lstStyle/>
                  <a:p>
                    <a:fld id="{11AF53E0-B7C0-46B4-84B8-31527EB562A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C-CD98-48FA-8114-FC29B23DA434}"/>
                </c:ext>
              </c:extLst>
            </c:dLbl>
            <c:dLbl>
              <c:idx val="113"/>
              <c:tx>
                <c:rich>
                  <a:bodyPr/>
                  <a:lstStyle/>
                  <a:p>
                    <a:fld id="{B9A46185-8EB5-4F53-9462-C4DB1DF5FCE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D-CD98-48FA-8114-FC29B23DA434}"/>
                </c:ext>
              </c:extLst>
            </c:dLbl>
            <c:dLbl>
              <c:idx val="114"/>
              <c:tx>
                <c:rich>
                  <a:bodyPr/>
                  <a:lstStyle/>
                  <a:p>
                    <a:fld id="{56622232-205D-440B-B372-9D41ECA5B12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E-CD98-48FA-8114-FC29B23DA434}"/>
                </c:ext>
              </c:extLst>
            </c:dLbl>
            <c:dLbl>
              <c:idx val="115"/>
              <c:tx>
                <c:rich>
                  <a:bodyPr/>
                  <a:lstStyle/>
                  <a:p>
                    <a:fld id="{36F0974D-9A34-47FE-BF89-3F47EECF37E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F-CD98-48FA-8114-FC29B23DA434}"/>
                </c:ext>
              </c:extLst>
            </c:dLbl>
            <c:dLbl>
              <c:idx val="116"/>
              <c:tx>
                <c:rich>
                  <a:bodyPr/>
                  <a:lstStyle/>
                  <a:p>
                    <a:fld id="{9F1410D7-4313-429B-8D83-70962A44D19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0-CD98-48FA-8114-FC29B23DA434}"/>
                </c:ext>
              </c:extLst>
            </c:dLbl>
            <c:dLbl>
              <c:idx val="117"/>
              <c:tx>
                <c:rich>
                  <a:bodyPr/>
                  <a:lstStyle/>
                  <a:p>
                    <a:fld id="{850F50CB-B08A-4FF7-AC55-F76EA49F9A5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1-CD98-48FA-8114-FC29B23DA434}"/>
                </c:ext>
              </c:extLst>
            </c:dLbl>
            <c:dLbl>
              <c:idx val="118"/>
              <c:tx>
                <c:rich>
                  <a:bodyPr/>
                  <a:lstStyle/>
                  <a:p>
                    <a:fld id="{EB21682A-464D-4312-B467-334A54E5842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2-CD98-48FA-8114-FC29B23DA434}"/>
                </c:ext>
              </c:extLst>
            </c:dLbl>
            <c:dLbl>
              <c:idx val="119"/>
              <c:tx>
                <c:rich>
                  <a:bodyPr/>
                  <a:lstStyle/>
                  <a:p>
                    <a:fld id="{F4C6C361-B4F7-4381-8868-2624AE33AA3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3-CD98-48FA-8114-FC29B23DA434}"/>
                </c:ext>
              </c:extLst>
            </c:dLbl>
            <c:dLbl>
              <c:idx val="120"/>
              <c:tx>
                <c:rich>
                  <a:bodyPr/>
                  <a:lstStyle/>
                  <a:p>
                    <a:fld id="{46E3A3E7-5882-4899-B866-5C297493CE9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4-CD98-48FA-8114-FC29B23DA434}"/>
                </c:ext>
              </c:extLst>
            </c:dLbl>
            <c:dLbl>
              <c:idx val="121"/>
              <c:tx>
                <c:rich>
                  <a:bodyPr/>
                  <a:lstStyle/>
                  <a:p>
                    <a:fld id="{18F41066-03C3-41FC-A4FE-29C0D2D4BCF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5-CD98-48FA-8114-FC29B23DA434}"/>
                </c:ext>
              </c:extLst>
            </c:dLbl>
            <c:dLbl>
              <c:idx val="122"/>
              <c:tx>
                <c:rich>
                  <a:bodyPr/>
                  <a:lstStyle/>
                  <a:p>
                    <a:fld id="{2EC44A94-2AD7-4439-96FF-5739C96A683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6-CD98-48FA-8114-FC29B23DA434}"/>
                </c:ext>
              </c:extLst>
            </c:dLbl>
            <c:dLbl>
              <c:idx val="123"/>
              <c:tx>
                <c:rich>
                  <a:bodyPr/>
                  <a:lstStyle/>
                  <a:p>
                    <a:fld id="{0296C3CA-7B97-48C4-9008-1E91BD62337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7-CD98-48FA-8114-FC29B23DA434}"/>
                </c:ext>
              </c:extLst>
            </c:dLbl>
            <c:dLbl>
              <c:idx val="124"/>
              <c:tx>
                <c:rich>
                  <a:bodyPr/>
                  <a:lstStyle/>
                  <a:p>
                    <a:fld id="{365F6FC0-AFA0-4F7B-927E-1D6B96F9657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8-CD98-48FA-8114-FC29B23DA434}"/>
                </c:ext>
              </c:extLst>
            </c:dLbl>
            <c:dLbl>
              <c:idx val="125"/>
              <c:tx>
                <c:rich>
                  <a:bodyPr/>
                  <a:lstStyle/>
                  <a:p>
                    <a:fld id="{6A015993-A9D3-4996-B182-D06E635E9F8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9-CD98-48FA-8114-FC29B23DA434}"/>
                </c:ext>
              </c:extLst>
            </c:dLbl>
            <c:dLbl>
              <c:idx val="126"/>
              <c:tx>
                <c:rich>
                  <a:bodyPr/>
                  <a:lstStyle/>
                  <a:p>
                    <a:fld id="{07797A6B-A73C-4F5E-8669-88533889394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A-CD98-48FA-8114-FC29B23DA434}"/>
                </c:ext>
              </c:extLst>
            </c:dLbl>
            <c:dLbl>
              <c:idx val="127"/>
              <c:tx>
                <c:rich>
                  <a:bodyPr/>
                  <a:lstStyle/>
                  <a:p>
                    <a:fld id="{2410879D-6E1D-41DC-BFAE-AB7956F4AEB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B-CD98-48FA-8114-FC29B23DA434}"/>
                </c:ext>
              </c:extLst>
            </c:dLbl>
            <c:dLbl>
              <c:idx val="128"/>
              <c:tx>
                <c:rich>
                  <a:bodyPr/>
                  <a:lstStyle/>
                  <a:p>
                    <a:fld id="{09222530-8D17-4FB7-A15B-0389A69CB4F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C-CD98-48FA-8114-FC29B23DA434}"/>
                </c:ext>
              </c:extLst>
            </c:dLbl>
            <c:dLbl>
              <c:idx val="129"/>
              <c:tx>
                <c:rich>
                  <a:bodyPr/>
                  <a:lstStyle/>
                  <a:p>
                    <a:fld id="{C66159EC-034B-4F73-834C-821B4E97111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D-CD98-48FA-8114-FC29B23DA434}"/>
                </c:ext>
              </c:extLst>
            </c:dLbl>
            <c:dLbl>
              <c:idx val="130"/>
              <c:tx>
                <c:rich>
                  <a:bodyPr/>
                  <a:lstStyle/>
                  <a:p>
                    <a:fld id="{36C91019-0E93-4AA6-8E43-4D983A25C3E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E-CD98-48FA-8114-FC29B23DA434}"/>
                </c:ext>
              </c:extLst>
            </c:dLbl>
            <c:dLbl>
              <c:idx val="131"/>
              <c:tx>
                <c:rich>
                  <a:bodyPr/>
                  <a:lstStyle/>
                  <a:p>
                    <a:fld id="{E01A740D-5069-4555-B5BA-5FBA1058E2A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F-CD98-48FA-8114-FC29B23DA434}"/>
                </c:ext>
              </c:extLst>
            </c:dLbl>
            <c:dLbl>
              <c:idx val="132"/>
              <c:tx>
                <c:rich>
                  <a:bodyPr/>
                  <a:lstStyle/>
                  <a:p>
                    <a:fld id="{429ECC7D-B399-4E90-9C4A-35099DE9C0C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0-CD98-48FA-8114-FC29B23DA434}"/>
                </c:ext>
              </c:extLst>
            </c:dLbl>
            <c:dLbl>
              <c:idx val="133"/>
              <c:tx>
                <c:rich>
                  <a:bodyPr/>
                  <a:lstStyle/>
                  <a:p>
                    <a:fld id="{8797CA01-F7BB-41D5-AEEE-F8694F6D35E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1-CD98-48FA-8114-FC29B23DA434}"/>
                </c:ext>
              </c:extLst>
            </c:dLbl>
            <c:dLbl>
              <c:idx val="134"/>
              <c:tx>
                <c:rich>
                  <a:bodyPr/>
                  <a:lstStyle/>
                  <a:p>
                    <a:fld id="{B83051D7-5325-40A2-8486-FCDE786921C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2-CD98-48FA-8114-FC29B23DA434}"/>
                </c:ext>
              </c:extLst>
            </c:dLbl>
            <c:dLbl>
              <c:idx val="135"/>
              <c:tx>
                <c:rich>
                  <a:bodyPr/>
                  <a:lstStyle/>
                  <a:p>
                    <a:fld id="{6276BB74-4A70-412F-8513-7A0239C27D6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3-CD98-48FA-8114-FC29B23DA434}"/>
                </c:ext>
              </c:extLst>
            </c:dLbl>
            <c:dLbl>
              <c:idx val="136"/>
              <c:tx>
                <c:rich>
                  <a:bodyPr/>
                  <a:lstStyle/>
                  <a:p>
                    <a:fld id="{E96874AB-E466-49E1-9F91-1DAB29808A7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4-CD98-48FA-8114-FC29B23DA434}"/>
                </c:ext>
              </c:extLst>
            </c:dLbl>
            <c:dLbl>
              <c:idx val="137"/>
              <c:tx>
                <c:rich>
                  <a:bodyPr/>
                  <a:lstStyle/>
                  <a:p>
                    <a:fld id="{3703F57C-2FFD-4FEC-9C0C-4F07D28B296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5-CD98-48FA-8114-FC29B23DA434}"/>
                </c:ext>
              </c:extLst>
            </c:dLbl>
            <c:dLbl>
              <c:idx val="138"/>
              <c:tx>
                <c:rich>
                  <a:bodyPr/>
                  <a:lstStyle/>
                  <a:p>
                    <a:fld id="{FD270720-6A98-4629-A314-DC79B7C81AC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6-CD98-48FA-8114-FC29B23DA434}"/>
                </c:ext>
              </c:extLst>
            </c:dLbl>
            <c:dLbl>
              <c:idx val="139"/>
              <c:tx>
                <c:rich>
                  <a:bodyPr/>
                  <a:lstStyle/>
                  <a:p>
                    <a:fld id="{7252D29D-6D0F-4BE8-9D1D-E9BEF780B8D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7-CD98-48FA-8114-FC29B23DA434}"/>
                </c:ext>
              </c:extLst>
            </c:dLbl>
            <c:dLbl>
              <c:idx val="140"/>
              <c:tx>
                <c:rich>
                  <a:bodyPr/>
                  <a:lstStyle/>
                  <a:p>
                    <a:fld id="{12F141E6-79F7-4175-B830-883A86BF1FA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8-CD98-48FA-8114-FC29B23DA434}"/>
                </c:ext>
              </c:extLst>
            </c:dLbl>
            <c:dLbl>
              <c:idx val="141"/>
              <c:tx>
                <c:rich>
                  <a:bodyPr/>
                  <a:lstStyle/>
                  <a:p>
                    <a:fld id="{6741CEF0-68BA-4919-B25B-EA2AA3428E9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9-CD98-48FA-8114-FC29B23DA434}"/>
                </c:ext>
              </c:extLst>
            </c:dLbl>
            <c:dLbl>
              <c:idx val="142"/>
              <c:tx>
                <c:rich>
                  <a:bodyPr/>
                  <a:lstStyle/>
                  <a:p>
                    <a:fld id="{642348A9-8071-4BAF-A44C-D94E9E817CE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A-CD98-48FA-8114-FC29B23DA434}"/>
                </c:ext>
              </c:extLst>
            </c:dLbl>
            <c:dLbl>
              <c:idx val="143"/>
              <c:tx>
                <c:rich>
                  <a:bodyPr/>
                  <a:lstStyle/>
                  <a:p>
                    <a:fld id="{2ECACB03-28F3-4513-B0DA-67F4B07CD96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B-CD98-48FA-8114-FC29B23DA434}"/>
                </c:ext>
              </c:extLst>
            </c:dLbl>
            <c:dLbl>
              <c:idx val="144"/>
              <c:tx>
                <c:rich>
                  <a:bodyPr/>
                  <a:lstStyle/>
                  <a:p>
                    <a:fld id="{3B45B956-B4D3-4D19-9A4E-F4E4226C1AA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C-CD98-48FA-8114-FC29B23DA434}"/>
                </c:ext>
              </c:extLst>
            </c:dLbl>
            <c:dLbl>
              <c:idx val="145"/>
              <c:tx>
                <c:rich>
                  <a:bodyPr/>
                  <a:lstStyle/>
                  <a:p>
                    <a:fld id="{C238F39E-0FA0-4002-9A31-C800EBBBD04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D-CD98-48FA-8114-FC29B23DA434}"/>
                </c:ext>
              </c:extLst>
            </c:dLbl>
            <c:dLbl>
              <c:idx val="146"/>
              <c:tx>
                <c:rich>
                  <a:bodyPr/>
                  <a:lstStyle/>
                  <a:p>
                    <a:fld id="{A4CE368C-611A-417B-A1FC-9BD962993B2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E-CD98-48FA-8114-FC29B23DA434}"/>
                </c:ext>
              </c:extLst>
            </c:dLbl>
            <c:dLbl>
              <c:idx val="147"/>
              <c:tx>
                <c:rich>
                  <a:bodyPr/>
                  <a:lstStyle/>
                  <a:p>
                    <a:fld id="{BE82B959-125A-4605-B424-C33197D1896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F-CD98-48FA-8114-FC29B23DA434}"/>
                </c:ext>
              </c:extLst>
            </c:dLbl>
            <c:dLbl>
              <c:idx val="148"/>
              <c:tx>
                <c:rich>
                  <a:bodyPr/>
                  <a:lstStyle/>
                  <a:p>
                    <a:fld id="{97F9FBA4-4616-4BBA-9A2E-5EFF7BCDCB6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0-CD98-48FA-8114-FC29B23DA434}"/>
                </c:ext>
              </c:extLst>
            </c:dLbl>
            <c:dLbl>
              <c:idx val="149"/>
              <c:tx>
                <c:rich>
                  <a:bodyPr/>
                  <a:lstStyle/>
                  <a:p>
                    <a:fld id="{E32FCE79-2305-473F-84EB-9031AABE890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1-CD98-48FA-8114-FC29B23DA434}"/>
                </c:ext>
              </c:extLst>
            </c:dLbl>
            <c:dLbl>
              <c:idx val="150"/>
              <c:tx>
                <c:rich>
                  <a:bodyPr/>
                  <a:lstStyle/>
                  <a:p>
                    <a:fld id="{11C38872-0CAB-4032-BDAE-FE815E41336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2-CD98-48FA-8114-FC29B23DA434}"/>
                </c:ext>
              </c:extLst>
            </c:dLbl>
            <c:dLbl>
              <c:idx val="151"/>
              <c:tx>
                <c:rich>
                  <a:bodyPr/>
                  <a:lstStyle/>
                  <a:p>
                    <a:fld id="{F5D834F9-3924-462F-BFFE-BF6CF1BC599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3-CD98-48FA-8114-FC29B23DA434}"/>
                </c:ext>
              </c:extLst>
            </c:dLbl>
            <c:dLbl>
              <c:idx val="152"/>
              <c:tx>
                <c:rich>
                  <a:bodyPr/>
                  <a:lstStyle/>
                  <a:p>
                    <a:fld id="{4E91D23A-8957-4F24-974B-31EC3395892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4-CD98-48FA-8114-FC29B23DA434}"/>
                </c:ext>
              </c:extLst>
            </c:dLbl>
            <c:dLbl>
              <c:idx val="153"/>
              <c:tx>
                <c:rich>
                  <a:bodyPr/>
                  <a:lstStyle/>
                  <a:p>
                    <a:fld id="{B628FAF5-08AA-4273-8ABD-322558A630C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5-CD98-48FA-8114-FC29B23DA434}"/>
                </c:ext>
              </c:extLst>
            </c:dLbl>
            <c:dLbl>
              <c:idx val="154"/>
              <c:tx>
                <c:rich>
                  <a:bodyPr/>
                  <a:lstStyle/>
                  <a:p>
                    <a:fld id="{0CC57CA1-B1E6-4346-BBCB-4FB494125EF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6-CD98-48FA-8114-FC29B23DA434}"/>
                </c:ext>
              </c:extLst>
            </c:dLbl>
            <c:dLbl>
              <c:idx val="155"/>
              <c:tx>
                <c:rich>
                  <a:bodyPr/>
                  <a:lstStyle/>
                  <a:p>
                    <a:fld id="{72367816-1885-4F91-8CE4-A532ACB3E47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7-CD98-48FA-8114-FC29B23DA434}"/>
                </c:ext>
              </c:extLst>
            </c:dLbl>
            <c:dLbl>
              <c:idx val="156"/>
              <c:tx>
                <c:rich>
                  <a:bodyPr/>
                  <a:lstStyle/>
                  <a:p>
                    <a:fld id="{E09D47C4-28B3-4725-B5AB-0215A7E5D56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8-CD98-48FA-8114-FC29B23DA434}"/>
                </c:ext>
              </c:extLst>
            </c:dLbl>
            <c:dLbl>
              <c:idx val="157"/>
              <c:tx>
                <c:rich>
                  <a:bodyPr/>
                  <a:lstStyle/>
                  <a:p>
                    <a:fld id="{220FF2A1-FF71-47DC-BACB-98B53C1C2E9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9-CD98-48FA-8114-FC29B23DA434}"/>
                </c:ext>
              </c:extLst>
            </c:dLbl>
            <c:dLbl>
              <c:idx val="158"/>
              <c:tx>
                <c:rich>
                  <a:bodyPr/>
                  <a:lstStyle/>
                  <a:p>
                    <a:fld id="{9CD2891F-1A37-415F-B869-10E027EA854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A-CD98-48FA-8114-FC29B23DA434}"/>
                </c:ext>
              </c:extLst>
            </c:dLbl>
            <c:dLbl>
              <c:idx val="159"/>
              <c:tx>
                <c:rich>
                  <a:bodyPr/>
                  <a:lstStyle/>
                  <a:p>
                    <a:fld id="{5FE5ABB8-6E82-47A2-B9D8-9E80103E65E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B-CD98-48FA-8114-FC29B23DA434}"/>
                </c:ext>
              </c:extLst>
            </c:dLbl>
            <c:dLbl>
              <c:idx val="160"/>
              <c:tx>
                <c:rich>
                  <a:bodyPr/>
                  <a:lstStyle/>
                  <a:p>
                    <a:fld id="{11F510F8-658C-40B0-9544-7C526F7DA11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C-CD98-48FA-8114-FC29B23DA434}"/>
                </c:ext>
              </c:extLst>
            </c:dLbl>
            <c:dLbl>
              <c:idx val="161"/>
              <c:tx>
                <c:rich>
                  <a:bodyPr/>
                  <a:lstStyle/>
                  <a:p>
                    <a:fld id="{DCDD371D-1CDC-4D6C-B081-B18F23937B6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D-CD98-48FA-8114-FC29B23DA434}"/>
                </c:ext>
              </c:extLst>
            </c:dLbl>
            <c:dLbl>
              <c:idx val="162"/>
              <c:tx>
                <c:rich>
                  <a:bodyPr/>
                  <a:lstStyle/>
                  <a:p>
                    <a:fld id="{1C0DE5F2-91F9-42A7-8839-54AC733FF79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E-CD98-48FA-8114-FC29B23DA434}"/>
                </c:ext>
              </c:extLst>
            </c:dLbl>
            <c:dLbl>
              <c:idx val="163"/>
              <c:tx>
                <c:rich>
                  <a:bodyPr/>
                  <a:lstStyle/>
                  <a:p>
                    <a:fld id="{5C28446F-293F-48F3-905E-B6B6EAF0E87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F-CD98-48FA-8114-FC29B23DA434}"/>
                </c:ext>
              </c:extLst>
            </c:dLbl>
            <c:dLbl>
              <c:idx val="164"/>
              <c:tx>
                <c:rich>
                  <a:bodyPr/>
                  <a:lstStyle/>
                  <a:p>
                    <a:fld id="{F08E4294-1449-4E45-8A81-07A1AEBE3EA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0-CD98-48FA-8114-FC29B23DA434}"/>
                </c:ext>
              </c:extLst>
            </c:dLbl>
            <c:dLbl>
              <c:idx val="165"/>
              <c:tx>
                <c:rich>
                  <a:bodyPr/>
                  <a:lstStyle/>
                  <a:p>
                    <a:fld id="{AADB7694-0BA9-475B-85C1-F536631ACBE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1-CD98-48FA-8114-FC29B23DA434}"/>
                </c:ext>
              </c:extLst>
            </c:dLbl>
            <c:dLbl>
              <c:idx val="166"/>
              <c:tx>
                <c:rich>
                  <a:bodyPr/>
                  <a:lstStyle/>
                  <a:p>
                    <a:fld id="{4DAA3CBC-7552-4AD4-9270-B7893A36916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2-CD98-48FA-8114-FC29B23DA434}"/>
                </c:ext>
              </c:extLst>
            </c:dLbl>
            <c:dLbl>
              <c:idx val="167"/>
              <c:tx>
                <c:rich>
                  <a:bodyPr/>
                  <a:lstStyle/>
                  <a:p>
                    <a:fld id="{A6AFBBA1-D1CF-45AD-B410-26DCC0327A3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3-CD98-48FA-8114-FC29B23DA434}"/>
                </c:ext>
              </c:extLst>
            </c:dLbl>
            <c:dLbl>
              <c:idx val="168"/>
              <c:tx>
                <c:rich>
                  <a:bodyPr/>
                  <a:lstStyle/>
                  <a:p>
                    <a:fld id="{AA808108-9D1F-4A2E-85D6-9BC45D52394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4-CD98-48FA-8114-FC29B23DA434}"/>
                </c:ext>
              </c:extLst>
            </c:dLbl>
            <c:dLbl>
              <c:idx val="169"/>
              <c:tx>
                <c:rich>
                  <a:bodyPr/>
                  <a:lstStyle/>
                  <a:p>
                    <a:fld id="{BC744558-D15D-4D3B-B269-9FC8D54CF5B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5-CD98-48FA-8114-FC29B23DA434}"/>
                </c:ext>
              </c:extLst>
            </c:dLbl>
            <c:dLbl>
              <c:idx val="170"/>
              <c:tx>
                <c:rich>
                  <a:bodyPr/>
                  <a:lstStyle/>
                  <a:p>
                    <a:fld id="{2635E5E7-07D0-4B33-A9C2-3D26ABA71D3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6-CD98-48FA-8114-FC29B23DA434}"/>
                </c:ext>
              </c:extLst>
            </c:dLbl>
            <c:dLbl>
              <c:idx val="171"/>
              <c:tx>
                <c:rich>
                  <a:bodyPr/>
                  <a:lstStyle/>
                  <a:p>
                    <a:fld id="{F1C3F600-638F-4618-9C68-4D399A7ADE6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7-CD98-48FA-8114-FC29B23DA434}"/>
                </c:ext>
              </c:extLst>
            </c:dLbl>
            <c:dLbl>
              <c:idx val="172"/>
              <c:tx>
                <c:rich>
                  <a:bodyPr/>
                  <a:lstStyle/>
                  <a:p>
                    <a:fld id="{A68D9F69-D8C8-49D6-B670-C4960E3F501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8-CD98-48FA-8114-FC29B23DA434}"/>
                </c:ext>
              </c:extLst>
            </c:dLbl>
            <c:dLbl>
              <c:idx val="173"/>
              <c:tx>
                <c:rich>
                  <a:bodyPr/>
                  <a:lstStyle/>
                  <a:p>
                    <a:fld id="{4E33EBF1-FF9C-4EF7-A76B-7ECE108FC7F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9-CD98-48FA-8114-FC29B23DA434}"/>
                </c:ext>
              </c:extLst>
            </c:dLbl>
            <c:dLbl>
              <c:idx val="174"/>
              <c:tx>
                <c:rich>
                  <a:bodyPr/>
                  <a:lstStyle/>
                  <a:p>
                    <a:fld id="{A82315F4-0398-4DEC-8730-10C26446D78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A-CD98-48FA-8114-FC29B23DA434}"/>
                </c:ext>
              </c:extLst>
            </c:dLbl>
            <c:dLbl>
              <c:idx val="175"/>
              <c:tx>
                <c:rich>
                  <a:bodyPr/>
                  <a:lstStyle/>
                  <a:p>
                    <a:fld id="{FA9EF1AF-4FF8-4E37-8309-B13396B2CAC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B-CD98-48FA-8114-FC29B23DA434}"/>
                </c:ext>
              </c:extLst>
            </c:dLbl>
            <c:dLbl>
              <c:idx val="176"/>
              <c:tx>
                <c:rich>
                  <a:bodyPr/>
                  <a:lstStyle/>
                  <a:p>
                    <a:fld id="{471754AD-7F02-453D-A60C-B47CBB46FF2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C-CD98-48FA-8114-FC29B23DA434}"/>
                </c:ext>
              </c:extLst>
            </c:dLbl>
            <c:dLbl>
              <c:idx val="177"/>
              <c:tx>
                <c:rich>
                  <a:bodyPr/>
                  <a:lstStyle/>
                  <a:p>
                    <a:fld id="{22B7BD35-8D48-4ACD-80DC-57CD1332EDD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D-CD98-48FA-8114-FC29B23DA434}"/>
                </c:ext>
              </c:extLst>
            </c:dLbl>
            <c:dLbl>
              <c:idx val="178"/>
              <c:tx>
                <c:rich>
                  <a:bodyPr/>
                  <a:lstStyle/>
                  <a:p>
                    <a:fld id="{929D6F85-B19F-4169-8311-0690B81A308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E-CD98-48FA-8114-FC29B23DA434}"/>
                </c:ext>
              </c:extLst>
            </c:dLbl>
            <c:dLbl>
              <c:idx val="179"/>
              <c:tx>
                <c:rich>
                  <a:bodyPr/>
                  <a:lstStyle/>
                  <a:p>
                    <a:fld id="{538E1B9F-2415-4987-9FF5-4D4CD56A01B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F-CD98-48FA-8114-FC29B23DA434}"/>
                </c:ext>
              </c:extLst>
            </c:dLbl>
            <c:dLbl>
              <c:idx val="180"/>
              <c:tx>
                <c:rich>
                  <a:bodyPr/>
                  <a:lstStyle/>
                  <a:p>
                    <a:fld id="{23ACAA36-6EC8-4EEA-96F4-56430577973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0-CD98-48FA-8114-FC29B23DA434}"/>
                </c:ext>
              </c:extLst>
            </c:dLbl>
            <c:dLbl>
              <c:idx val="181"/>
              <c:tx>
                <c:rich>
                  <a:bodyPr/>
                  <a:lstStyle/>
                  <a:p>
                    <a:fld id="{1FADE42D-4219-4770-A6A7-4F7F1CF5905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1-CD98-48FA-8114-FC29B23DA434}"/>
                </c:ext>
              </c:extLst>
            </c:dLbl>
            <c:dLbl>
              <c:idx val="182"/>
              <c:tx>
                <c:rich>
                  <a:bodyPr/>
                  <a:lstStyle/>
                  <a:p>
                    <a:fld id="{71B16234-41CF-4BE0-86AC-D2202F79021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2-CD98-48FA-8114-FC29B23DA434}"/>
                </c:ext>
              </c:extLst>
            </c:dLbl>
            <c:dLbl>
              <c:idx val="183"/>
              <c:tx>
                <c:rich>
                  <a:bodyPr/>
                  <a:lstStyle/>
                  <a:p>
                    <a:fld id="{57E3066D-956A-4253-99D1-CB80ACB20D4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3-CD98-48FA-8114-FC29B23DA434}"/>
                </c:ext>
              </c:extLst>
            </c:dLbl>
            <c:dLbl>
              <c:idx val="184"/>
              <c:tx>
                <c:rich>
                  <a:bodyPr/>
                  <a:lstStyle/>
                  <a:p>
                    <a:fld id="{74E9FFB1-0E8A-4FE9-9EDE-25B8B39A3AB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4-CD98-48FA-8114-FC29B23DA434}"/>
                </c:ext>
              </c:extLst>
            </c:dLbl>
            <c:dLbl>
              <c:idx val="185"/>
              <c:tx>
                <c:rich>
                  <a:bodyPr/>
                  <a:lstStyle/>
                  <a:p>
                    <a:fld id="{D8E667E9-77FF-4633-B867-F71B620DDD6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5-CD98-48FA-8114-FC29B23DA434}"/>
                </c:ext>
              </c:extLst>
            </c:dLbl>
            <c:dLbl>
              <c:idx val="186"/>
              <c:tx>
                <c:rich>
                  <a:bodyPr/>
                  <a:lstStyle/>
                  <a:p>
                    <a:fld id="{88D0BC8F-516B-4958-9DA4-FB00F9A9316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6-CD98-48FA-8114-FC29B23DA434}"/>
                </c:ext>
              </c:extLst>
            </c:dLbl>
            <c:dLbl>
              <c:idx val="187"/>
              <c:tx>
                <c:rich>
                  <a:bodyPr/>
                  <a:lstStyle/>
                  <a:p>
                    <a:fld id="{7799B44E-32F1-4E08-8BC6-4C54ADF4381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7-CD98-48FA-8114-FC29B23DA434}"/>
                </c:ext>
              </c:extLst>
            </c:dLbl>
            <c:dLbl>
              <c:idx val="188"/>
              <c:tx>
                <c:rich>
                  <a:bodyPr/>
                  <a:lstStyle/>
                  <a:p>
                    <a:fld id="{67E36CCF-F5ED-4BFD-9873-21B68015C34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8-CD98-48FA-8114-FC29B23DA434}"/>
                </c:ext>
              </c:extLst>
            </c:dLbl>
            <c:dLbl>
              <c:idx val="189"/>
              <c:tx>
                <c:rich>
                  <a:bodyPr/>
                  <a:lstStyle/>
                  <a:p>
                    <a:fld id="{F5DA85DC-BD4E-4C20-B093-DA4BB96080C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9-CD98-48FA-8114-FC29B23DA434}"/>
                </c:ext>
              </c:extLst>
            </c:dLbl>
            <c:dLbl>
              <c:idx val="190"/>
              <c:tx>
                <c:rich>
                  <a:bodyPr/>
                  <a:lstStyle/>
                  <a:p>
                    <a:fld id="{80C3A99D-9760-4C91-B4FA-23C6356633F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A-CD98-48FA-8114-FC29B23DA434}"/>
                </c:ext>
              </c:extLst>
            </c:dLbl>
            <c:dLbl>
              <c:idx val="191"/>
              <c:tx>
                <c:rich>
                  <a:bodyPr/>
                  <a:lstStyle/>
                  <a:p>
                    <a:fld id="{799DB413-F823-4849-97B9-E2BE09EBD98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B-CD98-48FA-8114-FC29B23DA434}"/>
                </c:ext>
              </c:extLst>
            </c:dLbl>
            <c:dLbl>
              <c:idx val="19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C-CD98-48FA-8114-FC29B23DA434}"/>
                </c:ext>
              </c:extLst>
            </c:dLbl>
            <c:dLbl>
              <c:idx val="19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D-CD98-48FA-8114-FC29B23DA434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'Empirical RulePT'!$AR$6:$AR$199</c:f>
              <c:numCache>
                <c:formatCode>General</c:formatCode>
                <c:ptCount val="19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</c:numCache>
            </c:numRef>
          </c:xVal>
          <c:yVal>
            <c:numRef>
              <c:f>'Empirical RulePT'!$AT$6:$AT$199</c:f>
              <c:numCache>
                <c:formatCode>General</c:formatCode>
                <c:ptCount val="19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'Empirical RulePT'!$AU$8:$AU$199</c15:f>
                <c15:dlblRangeCache>
                  <c:ptCount val="192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10E-CD98-48FA-8114-FC29B23DA434}"/>
            </c:ext>
          </c:extLst>
        </c:ser>
        <c:ser>
          <c:idx val="15"/>
          <c:order val="18"/>
          <c:tx>
            <c:v>Batman</c:v>
          </c:tx>
          <c:marker>
            <c:symbol val="none"/>
          </c:marker>
          <c:dLbls>
            <c:dLbl>
              <c:idx val="0"/>
              <c:tx>
                <c:rich>
                  <a:bodyPr/>
                  <a:lstStyle/>
                  <a:p>
                    <a:pPr>
                      <a:defRPr/>
                    </a:pPr>
                    <a:fld id="{318D83C8-2779-504B-9C71-263104771F7E}" type="CELLRANGE">
                      <a:rPr lang="en-US" sz="2000" b="1">
                        <a:solidFill>
                          <a:srgbClr val="00B0F0"/>
                        </a:solidFill>
                      </a:rPr>
                      <a:pPr>
                        <a:defRPr/>
                      </a:pPr>
                      <a:t>[CELLRANGE]</a:t>
                    </a:fld>
                    <a:endParaRPr lang="en-US"/>
                  </a:p>
                </c:rich>
              </c:tx>
              <c:spPr>
                <a:solidFill>
                  <a:srgbClr val="FF0000"/>
                </a:solidFill>
                <a:ln w="28575">
                  <a:solidFill>
                    <a:schemeClr val="tx1"/>
                  </a:solidFill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irregularSeal1">
                      <a:avLst/>
                    </a:prstGeom>
                  </c15:spPr>
                  <c15:layout>
                    <c:manualLayout>
                      <c:w val="0.25318307551873798"/>
                      <c:h val="0.18709826334468285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0F-CD98-48FA-8114-FC29B23DA434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'Empirical RulePT'!$X$92</c:f>
              <c:numCache>
                <c:formatCode>General</c:formatCode>
                <c:ptCount val="1"/>
                <c:pt idx="0">
                  <c:v>0</c:v>
                </c:pt>
              </c:numCache>
            </c:numRef>
          </c:xVal>
          <c:yVal>
            <c:numRef>
              <c:f>'Empirical RulePT'!$Y$92</c:f>
              <c:numCache>
                <c:formatCode>General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'Empirical RulePT'!$AB$92</c15:f>
                <c15:dlblRangeCache>
                  <c:ptCount val="1"/>
                  <c:pt idx="0">
                    <c:v>0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110-CD98-48FA-8114-FC29B23DA434}"/>
            </c:ext>
          </c:extLst>
        </c:ser>
        <c:ser>
          <c:idx val="17"/>
          <c:order val="19"/>
          <c:tx>
            <c:strRef>
              <c:f>'Empirical RulePT'!$AA$76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dLbls>
            <c:dLbl>
              <c:idx val="0"/>
              <c:tx>
                <c:rich>
                  <a:bodyPr wrap="square" lIns="38100" tIns="0" rIns="38100" bIns="182880" anchor="ctr">
                    <a:spAutoFit/>
                  </a:bodyPr>
                  <a:lstStyle/>
                  <a:p>
                    <a:pPr>
                      <a:defRPr sz="1400" b="1"/>
                    </a:pPr>
                    <a:fld id="{28A87AD2-A7DB-4458-8D2A-C173C8D89C1F}" type="CELLRANGE">
                      <a:rPr lang="en-US"/>
                      <a:pPr>
                        <a:defRPr sz="1400" b="1"/>
                      </a:pPr>
                      <a:t>[CELLRANGE]</a:t>
                    </a:fld>
                    <a:endParaRPr lang="en-US"/>
                  </a:p>
                </c:rich>
              </c:tx>
              <c:spPr>
                <a:solidFill>
                  <a:schemeClr val="bg1"/>
                </a:solidFill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11-CD98-48FA-8114-FC29B23DA434}"/>
                </c:ext>
              </c:extLst>
            </c:dLbl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wrap="square" lIns="38100" tIns="0" rIns="38100" bIns="19050" anchor="ctr">
                <a:spAutoFit/>
              </a:bodyPr>
              <a:lstStyle/>
              <a:p>
                <a:pPr>
                  <a:defRPr sz="1400" b="1"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'Empirical RulePT'!$AB$77</c:f>
              <c:numCache>
                <c:formatCode>General</c:formatCode>
                <c:ptCount val="1"/>
                <c:pt idx="0">
                  <c:v>0</c:v>
                </c:pt>
              </c:numCache>
            </c:numRef>
          </c:xVal>
          <c:yVal>
            <c:numRef>
              <c:f>'Empirical RulePT'!$AC$77</c:f>
              <c:numCache>
                <c:formatCode>General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'Empirical RulePT'!$AD$77</c15:f>
                <c15:dlblRangeCache>
                  <c:ptCount val="1"/>
                  <c:pt idx="0">
                    <c:v>0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112-CD98-48FA-8114-FC29B23DA4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32317152"/>
        <c:axId val="930277696"/>
      </c:scatterChart>
      <c:valAx>
        <c:axId val="1632317152"/>
        <c:scaling>
          <c:orientation val="minMax"/>
          <c:min val="-4"/>
        </c:scaling>
        <c:delete val="0"/>
        <c:axPos val="b"/>
        <c:numFmt formatCode="0" sourceLinked="0"/>
        <c:majorTickMark val="none"/>
        <c:minorTickMark val="none"/>
        <c:tickLblPos val="none"/>
        <c:spPr>
          <a:noFill/>
          <a:ln w="9525" cap="flat" cmpd="sng" algn="ctr">
            <a:solidFill>
              <a:srgbClr val="00B0F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0277696"/>
        <c:crosses val="autoZero"/>
        <c:crossBetween val="midCat"/>
      </c:valAx>
      <c:valAx>
        <c:axId val="930277696"/>
        <c:scaling>
          <c:orientation val="minMax"/>
          <c:max val="0.5"/>
          <c:min val="-0.21"/>
        </c:scaling>
        <c:delete val="1"/>
        <c:axPos val="l"/>
        <c:numFmt formatCode="General" sourceLinked="1"/>
        <c:majorTickMark val="out"/>
        <c:minorTickMark val="none"/>
        <c:tickLblPos val="nextTo"/>
        <c:crossAx val="16323171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4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Histogram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 w="22225">
              <a:solidFill>
                <a:srgbClr val="00B0F0"/>
              </a:solidFill>
            </a:ln>
            <a:effectLst/>
          </c:spPr>
          <c:invertIfNegative val="0"/>
          <c:pictureOptions>
            <c:pictureFormat val="stack"/>
          </c:pictureOptions>
          <c:dPt>
            <c:idx val="0"/>
            <c:invertIfNegative val="0"/>
            <c:bubble3D val="0"/>
            <c:spPr>
              <a:blipFill>
                <a:blip xmlns:r="http://schemas.openxmlformats.org/officeDocument/2006/relationships" r:embed="rId4"/>
                <a:stretch>
                  <a:fillRect/>
                </a:stretch>
              </a:blipFill>
              <a:ln w="22225">
                <a:solidFill>
                  <a:srgbClr val="00B0F0"/>
                </a:solidFill>
              </a:ln>
              <a:effectLst/>
            </c:spPr>
            <c:pictureOptions>
              <c:pictureFormat val="stack"/>
            </c:pictureOptions>
            <c:extLst>
              <c:ext xmlns:c16="http://schemas.microsoft.com/office/drawing/2014/chart" uri="{C3380CC4-5D6E-409C-BE32-E72D297353CC}">
                <c16:uniqueId val="{00000001-AA94-45CB-A142-678A711CB0F1}"/>
              </c:ext>
            </c:extLst>
          </c:dPt>
          <c:dPt>
            <c:idx val="1"/>
            <c:invertIfNegative val="0"/>
            <c:bubble3D val="0"/>
            <c:spPr>
              <a:blipFill>
                <a:blip xmlns:r="http://schemas.openxmlformats.org/officeDocument/2006/relationships" r:embed="rId5"/>
                <a:stretch>
                  <a:fillRect/>
                </a:stretch>
              </a:blipFill>
              <a:ln w="22225">
                <a:solidFill>
                  <a:srgbClr val="00B0F0"/>
                </a:solidFill>
              </a:ln>
              <a:effectLst/>
            </c:spPr>
            <c:pictureOptions>
              <c:pictureFormat val="stretch"/>
            </c:pictureOptions>
            <c:extLst>
              <c:ext xmlns:c16="http://schemas.microsoft.com/office/drawing/2014/chart" uri="{C3380CC4-5D6E-409C-BE32-E72D297353CC}">
                <c16:uniqueId val="{00000003-AA94-45CB-A142-678A711CB0F1}"/>
              </c:ext>
            </c:extLst>
          </c:dPt>
          <c:dPt>
            <c:idx val="2"/>
            <c:invertIfNegative val="0"/>
            <c:bubble3D val="0"/>
            <c:spPr>
              <a:blipFill>
                <a:blip xmlns:r="http://schemas.openxmlformats.org/officeDocument/2006/relationships" r:embed="rId6"/>
                <a:stretch>
                  <a:fillRect/>
                </a:stretch>
              </a:blipFill>
              <a:ln w="22225">
                <a:solidFill>
                  <a:srgbClr val="00B0F0"/>
                </a:solidFill>
              </a:ln>
              <a:effectLst/>
            </c:spPr>
            <c:pictureOptions>
              <c:pictureFormat val="stack"/>
            </c:pictureOptions>
            <c:extLst>
              <c:ext xmlns:c16="http://schemas.microsoft.com/office/drawing/2014/chart" uri="{C3380CC4-5D6E-409C-BE32-E72D297353CC}">
                <c16:uniqueId val="{00000005-AA94-45CB-A142-678A711CB0F1}"/>
              </c:ext>
            </c:extLst>
          </c:dPt>
          <c:dPt>
            <c:idx val="3"/>
            <c:invertIfNegative val="0"/>
            <c:bubble3D val="0"/>
            <c:spPr>
              <a:blipFill>
                <a:blip xmlns:r="http://schemas.openxmlformats.org/officeDocument/2006/relationships" r:embed="rId7"/>
                <a:stretch>
                  <a:fillRect/>
                </a:stretch>
              </a:blipFill>
              <a:ln w="22225">
                <a:solidFill>
                  <a:srgbClr val="00B0F0"/>
                </a:solidFill>
              </a:ln>
              <a:effectLst/>
            </c:spPr>
            <c:pictureOptions>
              <c:pictureFormat val="stack"/>
            </c:pictureOptions>
            <c:extLst>
              <c:ext xmlns:c16="http://schemas.microsoft.com/office/drawing/2014/chart" uri="{C3380CC4-5D6E-409C-BE32-E72D297353CC}">
                <c16:uniqueId val="{00000007-AA94-45CB-A142-678A711CB0F1}"/>
              </c:ext>
            </c:extLst>
          </c:dPt>
          <c:dPt>
            <c:idx val="4"/>
            <c:invertIfNegative val="0"/>
            <c:bubble3D val="0"/>
            <c:spPr>
              <a:blipFill>
                <a:blip xmlns:r="http://schemas.openxmlformats.org/officeDocument/2006/relationships" r:embed="rId8"/>
                <a:stretch>
                  <a:fillRect/>
                </a:stretch>
              </a:blipFill>
              <a:ln w="22225">
                <a:solidFill>
                  <a:srgbClr val="00B0F0"/>
                </a:solidFill>
              </a:ln>
              <a:effectLst/>
            </c:spPr>
            <c:pictureOptions>
              <c:pictureFormat val="stretch"/>
            </c:pictureOptions>
            <c:extLst>
              <c:ext xmlns:c16="http://schemas.microsoft.com/office/drawing/2014/chart" uri="{C3380CC4-5D6E-409C-BE32-E72D297353CC}">
                <c16:uniqueId val="{00000009-AA94-45CB-A142-678A711CB0F1}"/>
              </c:ext>
            </c:extLst>
          </c:dPt>
          <c:dPt>
            <c:idx val="5"/>
            <c:invertIfNegative val="0"/>
            <c:bubble3D val="0"/>
            <c:spPr>
              <a:blipFill>
                <a:blip xmlns:r="http://schemas.openxmlformats.org/officeDocument/2006/relationships" r:embed="rId9"/>
                <a:stretch>
                  <a:fillRect/>
                </a:stretch>
              </a:blipFill>
              <a:ln w="22225">
                <a:solidFill>
                  <a:srgbClr val="00B0F0"/>
                </a:solidFill>
              </a:ln>
              <a:effectLst/>
            </c:spPr>
            <c:pictureOptions>
              <c:pictureFormat val="stack"/>
            </c:pictureOptions>
            <c:extLst>
              <c:ext xmlns:c16="http://schemas.microsoft.com/office/drawing/2014/chart" uri="{C3380CC4-5D6E-409C-BE32-E72D297353CC}">
                <c16:uniqueId val="{0000000B-AA94-45CB-A142-678A711CB0F1}"/>
              </c:ext>
            </c:extLst>
          </c:dPt>
          <c:cat>
            <c:numRef>
              <c:f>'Empirical RuleSC'!$Q$14:$Q$19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cat>
          <c:val>
            <c:numRef>
              <c:f>'Empirical RuleSC'!$R$14:$R$19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A94-45CB-A142-678A711CB0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27"/>
        <c:axId val="2027532575"/>
        <c:axId val="875862879"/>
      </c:barChart>
      <c:catAx>
        <c:axId val="20275325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5862879"/>
        <c:crosses val="autoZero"/>
        <c:auto val="1"/>
        <c:lblAlgn val="ctr"/>
        <c:lblOffset val="100"/>
        <c:noMultiLvlLbl val="0"/>
      </c:catAx>
      <c:valAx>
        <c:axId val="8758628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2753257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2">
          <a:lumMod val="40000"/>
          <a:lumOff val="60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'Empirical RuleSC'!$Z$76</c:f>
          <c:strCache>
            <c:ptCount val="1"/>
          </c:strCache>
        </c:strRef>
      </c:tx>
      <c:overlay val="0"/>
      <c:txPr>
        <a:bodyPr/>
        <a:lstStyle/>
        <a:p>
          <a:pPr>
            <a:defRPr b="0"/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1.7816123323792291E-2"/>
          <c:y val="1.8159243788937393E-2"/>
          <c:w val="0.96436775335241542"/>
          <c:h val="0.92953870622354751"/>
        </c:manualLayout>
      </c:layout>
      <c:scatterChart>
        <c:scatterStyle val="lineMarker"/>
        <c:varyColors val="0"/>
        <c:ser>
          <c:idx val="13"/>
          <c:order val="0"/>
          <c:tx>
            <c:v>equationLEFT</c:v>
          </c:tx>
          <c:marker>
            <c:symbol val="none"/>
          </c:marker>
          <c:dLbls>
            <c:dLbl>
              <c:idx val="0"/>
              <c:tx>
                <c:rich>
                  <a:bodyPr wrap="square" lIns="0" tIns="0" rIns="0" bIns="0" anchor="ctr" anchorCtr="0">
                    <a:noAutofit/>
                  </a:bodyPr>
                  <a:lstStyle/>
                  <a:p>
                    <a:pPr algn="ctr">
                      <a:defRPr/>
                    </a:pPr>
                    <a:endParaRPr lang="en-US"/>
                  </a:p>
                </c:rich>
              </c:tx>
              <c:spPr>
                <a:noFill/>
                <a:ln>
                  <a:solidFill>
                    <a:schemeClr val="bg1">
                      <a:lumMod val="85000"/>
                    </a:schemeClr>
                  </a:solidFill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layout>
                    <c:manualLayout>
                      <c:w val="0.24182593733186888"/>
                      <c:h val="0.19838693633952253"/>
                    </c:manualLayout>
                  </c15:layout>
                  <c15:showDataLabelsRange val="1"/>
                </c:ext>
                <c:ext xmlns:c16="http://schemas.microsoft.com/office/drawing/2014/chart" uri="{C3380CC4-5D6E-409C-BE32-E72D297353CC}">
                  <c16:uniqueId val="{00000000-F5D7-4D7E-80B7-6C071D8C05A7}"/>
                </c:ext>
              </c:extLst>
            </c:dLbl>
            <c:spPr>
              <a:noFill/>
              <a:ln>
                <a:solidFill>
                  <a:schemeClr val="bg1">
                    <a:lumMod val="85000"/>
                  </a:schemeClr>
                </a:solidFill>
              </a:ln>
              <a:effectLst/>
            </c:spPr>
            <c:txPr>
              <a:bodyPr wrap="square" lIns="91440" tIns="19050" rIns="38100" bIns="19050" anchor="ctr" anchorCtr="0">
                <a:spAutoFit/>
              </a:bodyPr>
              <a:lstStyle/>
              <a:p>
                <a:pPr algn="l">
                  <a:defRPr/>
                </a:pPr>
                <a:endParaRPr lang="en-US"/>
              </a:p>
            </c:txPr>
            <c:dLblPos val="b"/>
            <c:showLegendKey val="0"/>
            <c:showVal val="0"/>
            <c:showCatName val="0"/>
            <c:showSerName val="0"/>
            <c:showPercent val="0"/>
            <c:showBubbleSize val="0"/>
            <c:separator>,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'Empirical RuleSC'!$X$83</c:f>
              <c:numCache>
                <c:formatCode>General</c:formatCode>
                <c:ptCount val="1"/>
              </c:numCache>
            </c:numRef>
          </c:xVal>
          <c:yVal>
            <c:numRef>
              <c:f>'Empirical RuleSC'!$Y$83</c:f>
              <c:numCache>
                <c:formatCode>General</c:formatCode>
                <c:ptCount val="1"/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'Empirical RuleSC'!$Z$83</c15:f>
                <c15:dlblRangeCache>
                  <c:ptCount val="1"/>
                </c15:dlblRangeCache>
              </c15:datalabelsRange>
            </c:ext>
            <c:ext xmlns:c16="http://schemas.microsoft.com/office/drawing/2014/chart" uri="{C3380CC4-5D6E-409C-BE32-E72D297353CC}">
              <c16:uniqueId val="{00000001-F5D7-4D7E-80B7-6C071D8C05A7}"/>
            </c:ext>
          </c:extLst>
        </c:ser>
        <c:ser>
          <c:idx val="14"/>
          <c:order val="1"/>
          <c:tx>
            <c:v>equationRIGHT</c:v>
          </c:tx>
          <c:marker>
            <c:symbol val="none"/>
          </c:marker>
          <c:dLbls>
            <c:dLbl>
              <c:idx val="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1"/>
                </c:ext>
                <c:ext xmlns:c16="http://schemas.microsoft.com/office/drawing/2014/chart" uri="{C3380CC4-5D6E-409C-BE32-E72D297353CC}">
                  <c16:uniqueId val="{00000002-F5D7-4D7E-80B7-6C071D8C05A7}"/>
                </c:ext>
              </c:extLst>
            </c:dLbl>
            <c:spPr>
              <a:noFill/>
              <a:ln>
                <a:solidFill>
                  <a:schemeClr val="bg1">
                    <a:lumMod val="85000"/>
                  </a:schemeClr>
                </a:solidFill>
              </a:ln>
              <a:effectLst/>
            </c:sp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'Empirical RuleSC'!$AB$83</c:f>
              <c:numCache>
                <c:formatCode>General</c:formatCode>
                <c:ptCount val="1"/>
              </c:numCache>
            </c:numRef>
          </c:xVal>
          <c:yVal>
            <c:numRef>
              <c:f>'Empirical RuleSC'!$AC$83</c:f>
              <c:numCache>
                <c:formatCode>General</c:formatCode>
                <c:ptCount val="1"/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'Empirical RuleSC'!$AD$83</c15:f>
                <c15:dlblRangeCache>
                  <c:ptCount val="1"/>
                </c15:dlblRangeCache>
              </c15:datalabelsRange>
            </c:ext>
            <c:ext xmlns:c16="http://schemas.microsoft.com/office/drawing/2014/chart" uri="{C3380CC4-5D6E-409C-BE32-E72D297353CC}">
              <c16:uniqueId val="{00000003-F5D7-4D7E-80B7-6C071D8C05A7}"/>
            </c:ext>
          </c:extLst>
        </c:ser>
        <c:ser>
          <c:idx val="0"/>
          <c:order val="2"/>
          <c:tx>
            <c:strRef>
              <c:f>'Empirical RuleSC'!$AM$51</c:f>
              <c:strCache>
                <c:ptCount val="1"/>
              </c:strCache>
            </c:strRef>
          </c:tx>
          <c:spPr>
            <a:ln w="19050" cap="rnd">
              <a:solidFill>
                <a:srgbClr val="00B0F0"/>
              </a:solidFill>
              <a:round/>
            </a:ln>
            <a:effectLst/>
          </c:spPr>
          <c:marker>
            <c:symbol val="none"/>
          </c:marker>
          <c:xVal>
            <c:numRef>
              <c:f>'Empirical RuleSC'!$AL$52:$AL$196</c:f>
              <c:numCache>
                <c:formatCode>0.00</c:formatCode>
                <c:ptCount val="145"/>
              </c:numCache>
            </c:numRef>
          </c:xVal>
          <c:yVal>
            <c:numRef>
              <c:f>'Empirical RuleSC'!$AM$52:$AM$196</c:f>
              <c:numCache>
                <c:formatCode>0.000</c:formatCode>
                <c:ptCount val="145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F5D7-4D7E-80B7-6C071D8C05A7}"/>
            </c:ext>
          </c:extLst>
        </c:ser>
        <c:ser>
          <c:idx val="1"/>
          <c:order val="3"/>
          <c:tx>
            <c:strRef>
              <c:f>'Empirical RuleSC'!$AN$51</c:f>
              <c:strCache>
                <c:ptCount val="1"/>
              </c:strCache>
            </c:strRef>
          </c:tx>
          <c:spPr>
            <a:ln w="22225" cap="rnd">
              <a:noFill/>
              <a:round/>
            </a:ln>
            <a:effectLst/>
          </c:spPr>
          <c:marker>
            <c:symbol val="none"/>
          </c:marker>
          <c:errBars>
            <c:errDir val="y"/>
            <c:errBarType val="minus"/>
            <c:errValType val="percentage"/>
            <c:noEndCap val="1"/>
            <c:val val="100"/>
            <c:spPr>
              <a:noFill/>
              <a:ln w="47625" cap="flat" cmpd="sng" algn="ctr">
                <a:solidFill>
                  <a:srgbClr val="FF0000">
                    <a:alpha val="38000"/>
                  </a:srgbClr>
                </a:solidFill>
                <a:prstDash val="solid"/>
                <a:round/>
              </a:ln>
              <a:effectLst/>
            </c:spPr>
          </c:errBars>
          <c:xVal>
            <c:numRef>
              <c:f>'Empirical RuleSC'!$AL$52:$AL$196</c:f>
              <c:numCache>
                <c:formatCode>0.00</c:formatCode>
                <c:ptCount val="145"/>
              </c:numCache>
            </c:numRef>
          </c:xVal>
          <c:yVal>
            <c:numRef>
              <c:f>'Empirical RuleSC'!$AN$52:$AN$196</c:f>
              <c:numCache>
                <c:formatCode>0.000</c:formatCode>
                <c:ptCount val="145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F5D7-4D7E-80B7-6C071D8C05A7}"/>
            </c:ext>
          </c:extLst>
        </c:ser>
        <c:ser>
          <c:idx val="19"/>
          <c:order val="4"/>
          <c:tx>
            <c:strRef>
              <c:f>'Empirical RuleSC'!$AO$51</c:f>
              <c:strCache>
                <c:ptCount val="1"/>
              </c:strCache>
            </c:strRef>
          </c:tx>
          <c:spPr>
            <a:ln>
              <a:noFill/>
            </a:ln>
          </c:spPr>
          <c:marker>
            <c:symbol val="none"/>
          </c:marker>
          <c:errBars>
            <c:errDir val="y"/>
            <c:errBarType val="minus"/>
            <c:errValType val="percentage"/>
            <c:noEndCap val="1"/>
            <c:val val="100"/>
            <c:spPr>
              <a:ln w="47625">
                <a:solidFill>
                  <a:srgbClr val="FF0000">
                    <a:alpha val="37552"/>
                  </a:srgbClr>
                </a:solidFill>
              </a:ln>
            </c:spPr>
          </c:errBars>
          <c:xVal>
            <c:numRef>
              <c:f>'Empirical RuleSC'!$AL$52:$AL$196</c:f>
              <c:numCache>
                <c:formatCode>0.00</c:formatCode>
                <c:ptCount val="145"/>
              </c:numCache>
            </c:numRef>
          </c:xVal>
          <c:yVal>
            <c:numRef>
              <c:f>'Empirical RuleSC'!$AO$52:$AO$196</c:f>
              <c:numCache>
                <c:formatCode>0.000</c:formatCode>
                <c:ptCount val="145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F5D7-4D7E-80B7-6C071D8C05A7}"/>
            </c:ext>
          </c:extLst>
        </c:ser>
        <c:ser>
          <c:idx val="2"/>
          <c:order val="5"/>
          <c:tx>
            <c:strRef>
              <c:f>'Empirical RuleSC'!$AP$51</c:f>
              <c:strCache>
                <c:ptCount val="1"/>
              </c:strCache>
            </c:strRef>
          </c:tx>
          <c:spPr>
            <a:ln w="22225" cap="rnd">
              <a:noFill/>
              <a:prstDash val="solid"/>
              <a:round/>
            </a:ln>
            <a:effectLst/>
          </c:spPr>
          <c:marker>
            <c:symbol val="none"/>
          </c:marker>
          <c:errBars>
            <c:errDir val="y"/>
            <c:errBarType val="minus"/>
            <c:errValType val="percentage"/>
            <c:noEndCap val="1"/>
            <c:val val="100"/>
            <c:spPr>
              <a:noFill/>
              <a:ln w="50800" cap="flat" cmpd="sng" algn="ctr">
                <a:solidFill>
                  <a:schemeClr val="tx1">
                    <a:alpha val="23366"/>
                  </a:schemeClr>
                </a:solidFill>
                <a:prstDash val="solid"/>
                <a:round/>
              </a:ln>
              <a:effectLst/>
            </c:spPr>
          </c:errBars>
          <c:xVal>
            <c:numRef>
              <c:f>'Empirical RuleSC'!$AL$52:$AL$196</c:f>
              <c:numCache>
                <c:formatCode>0.00</c:formatCode>
                <c:ptCount val="145"/>
              </c:numCache>
            </c:numRef>
          </c:xVal>
          <c:yVal>
            <c:numRef>
              <c:f>'Empirical RuleSC'!$AP$52:$AP$196</c:f>
              <c:numCache>
                <c:formatCode>0.000</c:formatCode>
                <c:ptCount val="145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F5D7-4D7E-80B7-6C071D8C05A7}"/>
            </c:ext>
          </c:extLst>
        </c:ser>
        <c:ser>
          <c:idx val="3"/>
          <c:order val="6"/>
          <c:tx>
            <c:strRef>
              <c:f>'Empirical RuleSC'!$AA$115</c:f>
              <c:strCache>
                <c:ptCount val="1"/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errBars>
            <c:errDir val="y"/>
            <c:errBarType val="minus"/>
            <c:errValType val="percentage"/>
            <c:noEndCap val="0"/>
            <c:val val="100"/>
            <c:spPr>
              <a:noFill/>
              <a:ln w="31750" cap="flat" cmpd="sng" algn="ctr">
                <a:solidFill>
                  <a:srgbClr val="00B0F0"/>
                </a:solidFill>
                <a:round/>
              </a:ln>
              <a:effectLst>
                <a:glow>
                  <a:schemeClr val="bg1"/>
                </a:glow>
              </a:effectLst>
            </c:spPr>
          </c:errBars>
          <c:xVal>
            <c:numRef>
              <c:f>'Empirical RuleSC'!$X$117:$X$123</c:f>
              <c:numCache>
                <c:formatCode>General</c:formatCode>
                <c:ptCount val="7"/>
              </c:numCache>
            </c:numRef>
          </c:xVal>
          <c:yVal>
            <c:numRef>
              <c:f>'Empirical RuleSC'!$AA$117:$AA$123</c:f>
              <c:numCache>
                <c:formatCode>0.000</c:formatCode>
                <c:ptCount val="7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F5D7-4D7E-80B7-6C071D8C05A7}"/>
            </c:ext>
          </c:extLst>
        </c:ser>
        <c:ser>
          <c:idx val="10"/>
          <c:order val="7"/>
          <c:tx>
            <c:strRef>
              <c:f>'Empirical RuleSC'!$X$115</c:f>
              <c:strCache>
                <c:ptCount val="1"/>
              </c:strCache>
            </c:strRef>
          </c:tx>
          <c:spPr>
            <a:ln w="12700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F5D7-4D7E-80B7-6C071D8C05A7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F5D7-4D7E-80B7-6C071D8C05A7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F5D7-4D7E-80B7-6C071D8C05A7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F5D7-4D7E-80B7-6C071D8C05A7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F5D7-4D7E-80B7-6C071D8C05A7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E-F5D7-4D7E-80B7-6C071D8C05A7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F-F5D7-4D7E-80B7-6C071D8C05A7}"/>
                </c:ext>
              </c:extLst>
            </c:dLbl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eparator>,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'Empirical RuleSC'!$X$117:$X$123</c:f>
              <c:numCache>
                <c:formatCode>General</c:formatCode>
                <c:ptCount val="7"/>
              </c:numCache>
            </c:numRef>
          </c:xVal>
          <c:yVal>
            <c:numRef>
              <c:f>'Empirical RuleSC'!$Y$117:$Y$123</c:f>
              <c:numCache>
                <c:formatCode>General</c:formatCode>
                <c:ptCount val="7"/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'Empirical RuleSC'!$Z$117:$Z$123</c15:f>
                <c15:dlblRangeCache>
                  <c:ptCount val="7"/>
                </c15:dlblRangeCache>
              </c15:datalabelsRange>
            </c:ext>
            <c:ext xmlns:c16="http://schemas.microsoft.com/office/drawing/2014/chart" uri="{C3380CC4-5D6E-409C-BE32-E72D297353CC}">
              <c16:uniqueId val="{00000010-F5D7-4D7E-80B7-6C071D8C05A7}"/>
            </c:ext>
          </c:extLst>
        </c:ser>
        <c:ser>
          <c:idx val="9"/>
          <c:order val="8"/>
          <c:tx>
            <c:strRef>
              <c:f>'Empirical RuleSC'!$Z$126</c:f>
              <c:strCache>
                <c:ptCount val="1"/>
              </c:strCache>
            </c:strRef>
          </c:tx>
          <c:spPr>
            <a:ln>
              <a:noFill/>
            </a:ln>
          </c:spPr>
          <c:marker>
            <c:symbol val="none"/>
          </c:marker>
          <c:dLbls>
            <c:dLbl>
              <c:idx val="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1-F5D7-4D7E-80B7-6C071D8C05A7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2-F5D7-4D7E-80B7-6C071D8C05A7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3-F5D7-4D7E-80B7-6C071D8C05A7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4-F5D7-4D7E-80B7-6C071D8C05A7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5-F5D7-4D7E-80B7-6C071D8C05A7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6-F5D7-4D7E-80B7-6C071D8C05A7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7-F5D7-4D7E-80B7-6C071D8C05A7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8-F5D7-4D7E-80B7-6C071D8C05A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>
                    <a:solidFill>
                      <a:srgbClr val="00B0F0"/>
                    </a:solidFill>
                    <a:latin typeface="+mn-lt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'Empirical RuleSC'!$X$127:$X$134</c:f>
              <c:numCache>
                <c:formatCode>General</c:formatCode>
                <c:ptCount val="8"/>
              </c:numCache>
            </c:numRef>
          </c:xVal>
          <c:yVal>
            <c:numRef>
              <c:f>'Empirical RuleSC'!$Y$127:$Y$134</c:f>
              <c:numCache>
                <c:formatCode>General</c:formatCode>
                <c:ptCount val="8"/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'Empirical RuleSC'!$Z$127:$Z$134</c15:f>
                <c15:dlblRangeCache>
                  <c:ptCount val="8"/>
                </c15:dlblRangeCache>
              </c15:datalabelsRange>
            </c:ext>
            <c:ext xmlns:c16="http://schemas.microsoft.com/office/drawing/2014/chart" uri="{C3380CC4-5D6E-409C-BE32-E72D297353CC}">
              <c16:uniqueId val="{00000019-F5D7-4D7E-80B7-6C071D8C05A7}"/>
            </c:ext>
          </c:extLst>
        </c:ser>
        <c:ser>
          <c:idx val="8"/>
          <c:order val="9"/>
          <c:tx>
            <c:strRef>
              <c:f>'Empirical RuleSC'!$X$137</c:f>
              <c:strCache>
                <c:ptCount val="1"/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1"/>
                </c:ext>
                <c:ext xmlns:c16="http://schemas.microsoft.com/office/drawing/2014/chart" uri="{C3380CC4-5D6E-409C-BE32-E72D297353CC}">
                  <c16:uniqueId val="{0000001A-F5D7-4D7E-80B7-6C071D8C05A7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B-F5D7-4D7E-80B7-6C071D8C05A7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C-F5D7-4D7E-80B7-6C071D8C05A7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D-F5D7-4D7E-80B7-6C071D8C05A7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E-F5D7-4D7E-80B7-6C071D8C05A7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F-F5D7-4D7E-80B7-6C071D8C05A7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0-F5D7-4D7E-80B7-6C071D8C05A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rgbClr val="00B0F0"/>
                    </a:solidFill>
                    <a:latin typeface="+mn-lt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'Empirical RuleSC'!$X$138:$X$144</c:f>
              <c:numCache>
                <c:formatCode>General</c:formatCode>
                <c:ptCount val="7"/>
              </c:numCache>
            </c:numRef>
          </c:xVal>
          <c:yVal>
            <c:numRef>
              <c:f>'Empirical RuleSC'!$Y$138:$Y$144</c:f>
              <c:numCache>
                <c:formatCode>General</c:formatCode>
                <c:ptCount val="7"/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'Empirical RuleSC'!$AA$138:$AA$144</c15:f>
                <c15:dlblRangeCache>
                  <c:ptCount val="7"/>
                </c15:dlblRangeCache>
              </c15:datalabelsRange>
            </c:ext>
            <c:ext xmlns:c16="http://schemas.microsoft.com/office/drawing/2014/chart" uri="{C3380CC4-5D6E-409C-BE32-E72D297353CC}">
              <c16:uniqueId val="{00000021-F5D7-4D7E-80B7-6C071D8C05A7}"/>
            </c:ext>
          </c:extLst>
        </c:ser>
        <c:ser>
          <c:idx val="11"/>
          <c:order val="10"/>
          <c:tx>
            <c:strRef>
              <c:f>'Empirical RuleSC'!$V$157</c:f>
              <c:strCache>
                <c:ptCount val="1"/>
              </c:strCache>
            </c:strRef>
          </c:tx>
          <c:spPr>
            <a:ln>
              <a:noFill/>
            </a:ln>
          </c:spPr>
          <c:marker>
            <c:symbol val="none"/>
          </c:marker>
          <c:dLbls>
            <c:dLbl>
              <c:idx val="0"/>
              <c:tx>
                <c:rich>
                  <a:bodyPr wrap="square" lIns="0" tIns="0" rIns="0" bIns="0" anchor="ctr">
                    <a:noAutofit/>
                  </a:bodyPr>
                  <a:lstStyle/>
                  <a:p>
                    <a:pPr>
                      <a:defRPr sz="1000">
                        <a:solidFill>
                          <a:srgbClr val="C00000"/>
                        </a:solidFill>
                        <a:latin typeface="+mn-lt"/>
                        <a:ea typeface="Verdana" panose="020B0604030504040204" pitchFamily="34" charset="0"/>
                        <a:cs typeface="Verdana" panose="020B0604030504040204" pitchFamily="34" charset="0"/>
                      </a:defRPr>
                    </a:pPr>
                    <a:endParaRPr 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layout>
                    <c:manualLayout>
                      <c:w val="0.10537836571845957"/>
                      <c:h val="3.7432290880533479E-2"/>
                    </c:manualLayout>
                  </c15:layout>
                  <c15:showDataLabelsRange val="1"/>
                </c:ext>
                <c:ext xmlns:c16="http://schemas.microsoft.com/office/drawing/2014/chart" uri="{C3380CC4-5D6E-409C-BE32-E72D297353CC}">
                  <c16:uniqueId val="{00000022-F5D7-4D7E-80B7-6C071D8C05A7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1"/>
                </c:ext>
                <c:ext xmlns:c16="http://schemas.microsoft.com/office/drawing/2014/chart" uri="{C3380CC4-5D6E-409C-BE32-E72D297353CC}">
                  <c16:uniqueId val="{00000023-F5D7-4D7E-80B7-6C071D8C05A7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1"/>
                </c:ext>
                <c:ext xmlns:c16="http://schemas.microsoft.com/office/drawing/2014/chart" uri="{C3380CC4-5D6E-409C-BE32-E72D297353CC}">
                  <c16:uniqueId val="{00000024-F5D7-4D7E-80B7-6C071D8C05A7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5-F5D7-4D7E-80B7-6C071D8C05A7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F5D7-4D7E-80B7-6C071D8C05A7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1"/>
                </c:ext>
                <c:ext xmlns:c16="http://schemas.microsoft.com/office/drawing/2014/chart" uri="{C3380CC4-5D6E-409C-BE32-E72D297353CC}">
                  <c16:uniqueId val="{00000027-F5D7-4D7E-80B7-6C071D8C05A7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1"/>
                </c:ext>
                <c:ext xmlns:c16="http://schemas.microsoft.com/office/drawing/2014/chart" uri="{C3380CC4-5D6E-409C-BE32-E72D297353CC}">
                  <c16:uniqueId val="{00000028-F5D7-4D7E-80B7-6C071D8C05A7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9-F5D7-4D7E-80B7-6C071D8C05A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>
                    <a:solidFill>
                      <a:srgbClr val="C00000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eparator>,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'Empirical RuleSC'!$X$159:$X$166</c:f>
              <c:numCache>
                <c:formatCode>General</c:formatCode>
                <c:ptCount val="8"/>
              </c:numCache>
            </c:numRef>
          </c:xVal>
          <c:yVal>
            <c:numRef>
              <c:f>'Empirical RuleSC'!$Y$159:$Y$166</c:f>
              <c:numCache>
                <c:formatCode>General</c:formatCode>
                <c:ptCount val="8"/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'Empirical RuleSC'!$AB$159:$AB$166</c15:f>
                <c15:dlblRangeCache>
                  <c:ptCount val="8"/>
                </c15:dlblRangeCache>
              </c15:datalabelsRange>
            </c:ext>
            <c:ext xmlns:c16="http://schemas.microsoft.com/office/drawing/2014/chart" uri="{C3380CC4-5D6E-409C-BE32-E72D297353CC}">
              <c16:uniqueId val="{0000002A-F5D7-4D7E-80B7-6C071D8C05A7}"/>
            </c:ext>
          </c:extLst>
        </c:ser>
        <c:ser>
          <c:idx val="4"/>
          <c:order val="11"/>
          <c:tx>
            <c:strRef>
              <c:f>'Empirical RuleSC'!$X$147</c:f>
              <c:strCache>
                <c:ptCount val="1"/>
              </c:strCache>
            </c:strRef>
          </c:tx>
          <c:spPr>
            <a:ln>
              <a:noFill/>
            </a:ln>
          </c:spPr>
          <c:marker>
            <c:symbol val="none"/>
          </c:marker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2B-F5D7-4D7E-80B7-6C071D8C05A7}"/>
              </c:ext>
            </c:extLst>
          </c:dPt>
          <c:dLbls>
            <c:dLbl>
              <c:idx val="0"/>
              <c:tx>
                <c:rich>
                  <a:bodyPr rot="0" spcFirstLastPara="1" vertOverflow="ellipsis" vert="horz" wrap="square" lIns="0" tIns="0" rIns="0" bIns="0" anchor="ctr" anchorCtr="0">
                    <a:noAutofit/>
                  </a:bodyPr>
                  <a:lstStyle/>
                  <a:p>
                    <a:pPr algn="ctr">
                      <a:defRPr sz="1000" b="0" i="0" u="none" strike="noStrike" kern="1200" baseline="0">
                        <a:solidFill>
                          <a:srgbClr val="FF0000"/>
                        </a:solidFill>
                        <a:effectLst>
                          <a:glow rad="127000">
                            <a:schemeClr val="bg1"/>
                          </a:glow>
                        </a:effectLst>
                        <a:latin typeface="+mn-lt"/>
                        <a:ea typeface="Verdana" panose="020B0604030504040204" pitchFamily="34" charset="0"/>
                        <a:cs typeface="Verdana" panose="020B0604030504040204" pitchFamily="34" charset="0"/>
                      </a:defRPr>
                    </a:pPr>
                    <a:endParaRPr lang="en-US"/>
                  </a:p>
                </c:rich>
              </c:tx>
              <c:spPr>
                <a:solidFill>
                  <a:schemeClr val="bg1">
                    <a:alpha val="81000"/>
                  </a:schemeClr>
                </a:solidFill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layout>
                    <c:manualLayout>
                      <c:w val="0.1051204694668187"/>
                      <c:h val="4.9085298521524705E-2"/>
                    </c:manualLayout>
                  </c15:layout>
                  <c15:showDataLabelsRange val="1"/>
                </c:ext>
                <c:ext xmlns:c16="http://schemas.microsoft.com/office/drawing/2014/chart" uri="{C3380CC4-5D6E-409C-BE32-E72D297353CC}">
                  <c16:uniqueId val="{0000002C-F5D7-4D7E-80B7-6C071D8C05A7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B-F5D7-4D7E-80B7-6C071D8C05A7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D-F5D7-4D7E-80B7-6C071D8C05A7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E-F5D7-4D7E-80B7-6C071D8C05A7}"/>
                </c:ext>
              </c:extLst>
            </c:dLbl>
            <c:dLbl>
              <c:idx val="4"/>
              <c:tx>
                <c:rich>
                  <a:bodyPr rot="0" spcFirstLastPara="1" vertOverflow="ellipsis" vert="horz" wrap="square" lIns="0" tIns="0" rIns="0" bIns="0" anchor="ctr" anchorCtr="1">
                    <a:spAutoFit/>
                  </a:bodyPr>
                  <a:lstStyle/>
                  <a:p>
                    <a:pPr>
                      <a:defRPr sz="1100" b="0" i="0" u="none" strike="noStrike" kern="1200" baseline="0">
                        <a:solidFill>
                          <a:srgbClr val="FF0000"/>
                        </a:solidFill>
                        <a:latin typeface="+mn-lt"/>
                        <a:ea typeface="Verdana" panose="020B0604030504040204" pitchFamily="34" charset="0"/>
                        <a:cs typeface="Verdana" panose="020B0604030504040204" pitchFamily="34" charset="0"/>
                      </a:defRPr>
                    </a:pPr>
                    <a:endParaRPr lang="en-US"/>
                  </a:p>
                </c:rich>
              </c:tx>
              <c:spPr>
                <a:noFill/>
                <a:ln w="6350"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F-F5D7-4D7E-80B7-6C071D8C05A7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0-F5D7-4D7E-80B7-6C071D8C05A7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1-F5D7-4D7E-80B7-6C071D8C05A7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2-F5D7-4D7E-80B7-6C071D8C05A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0" tIns="0" rIns="0" bIns="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rgbClr val="FF0000"/>
                    </a:solidFill>
                    <a:latin typeface="+mn-lt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DataLabelsRange val="1"/>
                <c15:showLeaderLines val="0"/>
              </c:ext>
            </c:extLst>
          </c:dLbls>
          <c:xVal>
            <c:numRef>
              <c:f>'Empirical RuleSC'!$X$148:$X$155</c:f>
              <c:numCache>
                <c:formatCode>General</c:formatCode>
                <c:ptCount val="8"/>
              </c:numCache>
            </c:numRef>
          </c:xVal>
          <c:yVal>
            <c:numRef>
              <c:f>'Empirical RuleSC'!$Y$148:$Y$155</c:f>
              <c:numCache>
                <c:formatCode>General</c:formatCode>
                <c:ptCount val="8"/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'Empirical RuleSC'!$Z$148:$Z$155</c15:f>
                <c15:dlblRangeCache>
                  <c:ptCount val="8"/>
                </c15:dlblRangeCache>
              </c15:datalabelsRange>
            </c:ext>
            <c:ext xmlns:c16="http://schemas.microsoft.com/office/drawing/2014/chart" uri="{C3380CC4-5D6E-409C-BE32-E72D297353CC}">
              <c16:uniqueId val="{00000033-F5D7-4D7E-80B7-6C071D8C05A7}"/>
            </c:ext>
          </c:extLst>
        </c:ser>
        <c:ser>
          <c:idx val="12"/>
          <c:order val="12"/>
          <c:tx>
            <c:strRef>
              <c:f>'Empirical RuleSC'!$V$178</c:f>
              <c:strCache>
                <c:ptCount val="1"/>
              </c:strCache>
            </c:strRef>
          </c:tx>
          <c:spPr>
            <a:ln>
              <a:noFill/>
            </a:ln>
          </c:spPr>
          <c:marker>
            <c:symbol val="none"/>
          </c:marker>
          <c:dLbls>
            <c:dLbl>
              <c:idx val="0"/>
              <c:tx>
                <c:rich>
                  <a:bodyPr wrap="square" lIns="0" tIns="0" rIns="0" bIns="0" anchor="ctr">
                    <a:noAutofit/>
                  </a:bodyPr>
                  <a:lstStyle/>
                  <a:p>
                    <a:pPr>
                      <a:defRPr sz="900">
                        <a:latin typeface="+mn-lt"/>
                        <a:ea typeface="Verdana" panose="020B0604030504040204" pitchFamily="34" charset="0"/>
                        <a:cs typeface="Verdana" panose="020B0604030504040204" pitchFamily="34" charset="0"/>
                      </a:defRPr>
                    </a:pPr>
                    <a:endParaRPr 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layout>
                    <c:manualLayout>
                      <c:w val="0.10039448451221242"/>
                      <c:h val="4.315050560104243E-2"/>
                    </c:manualLayout>
                  </c15:layout>
                  <c15:showDataLabelsRange val="1"/>
                </c:ext>
                <c:ext xmlns:c16="http://schemas.microsoft.com/office/drawing/2014/chart" uri="{C3380CC4-5D6E-409C-BE32-E72D297353CC}">
                  <c16:uniqueId val="{00000034-F5D7-4D7E-80B7-6C071D8C05A7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5-F5D7-4D7E-80B7-6C071D8C05A7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6-F5D7-4D7E-80B7-6C071D8C05A7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7-F5D7-4D7E-80B7-6C071D8C05A7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8-F5D7-4D7E-80B7-6C071D8C05A7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9-F5D7-4D7E-80B7-6C071D8C05A7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A-F5D7-4D7E-80B7-6C071D8C05A7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B-F5D7-4D7E-80B7-6C071D8C05A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0" tIns="0" rIns="0" bIns="0" anchor="ctr">
                <a:spAutoFit/>
              </a:bodyPr>
              <a:lstStyle/>
              <a:p>
                <a:pPr>
                  <a:defRPr sz="900">
                    <a:latin typeface="+mn-lt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DataLabelsRange val="1"/>
                <c15:showLeaderLines val="0"/>
              </c:ext>
            </c:extLst>
          </c:dLbls>
          <c:xVal>
            <c:numRef>
              <c:f>'Empirical RuleSC'!$X$180:$X$187</c:f>
              <c:numCache>
                <c:formatCode>General</c:formatCode>
                <c:ptCount val="8"/>
              </c:numCache>
            </c:numRef>
          </c:xVal>
          <c:yVal>
            <c:numRef>
              <c:f>'Empirical RuleSC'!$Y$180:$Y$187</c:f>
              <c:numCache>
                <c:formatCode>General</c:formatCode>
                <c:ptCount val="8"/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'Empirical RuleSC'!$AB$180:$AB$187</c15:f>
                <c15:dlblRangeCache>
                  <c:ptCount val="8"/>
                </c15:dlblRangeCache>
              </c15:datalabelsRange>
            </c:ext>
            <c:ext xmlns:c16="http://schemas.microsoft.com/office/drawing/2014/chart" uri="{C3380CC4-5D6E-409C-BE32-E72D297353CC}">
              <c16:uniqueId val="{0000003C-F5D7-4D7E-80B7-6C071D8C05A7}"/>
            </c:ext>
          </c:extLst>
        </c:ser>
        <c:ser>
          <c:idx val="5"/>
          <c:order val="13"/>
          <c:tx>
            <c:strRef>
              <c:f>'Empirical RuleSC'!$X$168</c:f>
              <c:strCache>
                <c:ptCount val="1"/>
              </c:strCache>
            </c:strRef>
          </c:tx>
          <c:spPr>
            <a:ln>
              <a:noFill/>
            </a:ln>
          </c:spPr>
          <c:marker>
            <c:symbol val="none"/>
          </c:marker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3D-F5D7-4D7E-80B7-6C071D8C05A7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3E-F5D7-4D7E-80B7-6C071D8C05A7}"/>
              </c:ext>
            </c:extLst>
          </c:dPt>
          <c:dLbls>
            <c:dLbl>
              <c:idx val="0"/>
              <c:tx>
                <c:rich>
                  <a:bodyPr rot="0" spcFirstLastPara="1" vertOverflow="ellipsis" vert="horz" wrap="square" lIns="0" tIns="0" rIns="0" bIns="0" anchor="ctr" anchorCtr="1">
                    <a:noAutofit/>
                  </a:bodyPr>
                  <a:lstStyle/>
                  <a:p>
                    <a:pPr>
                      <a:defRPr sz="1000" b="0" i="0" u="none" strike="noStrike" kern="1200" baseline="0">
                        <a:solidFill>
                          <a:schemeClr val="tx1"/>
                        </a:solidFill>
                        <a:effectLst>
                          <a:glow rad="127000">
                            <a:schemeClr val="bg1"/>
                          </a:glow>
                        </a:effectLst>
                        <a:latin typeface="+mn-lt"/>
                        <a:ea typeface="Verdana" panose="020B0604030504040204" pitchFamily="34" charset="0"/>
                        <a:cs typeface="Verdana" panose="020B0604030504040204" pitchFamily="34" charset="0"/>
                      </a:defRPr>
                    </a:pPr>
                    <a:endParaRPr lang="en-US"/>
                  </a:p>
                </c:rich>
              </c:tx>
              <c:spPr>
                <a:solidFill>
                  <a:schemeClr val="bg1">
                    <a:alpha val="79676"/>
                  </a:schemeClr>
                </a:solidFill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layout>
                    <c:manualLayout>
                      <c:w val="0.10289971472381856"/>
                      <c:h val="4.9974999667937961E-2"/>
                    </c:manualLayout>
                  </c15:layout>
                  <c15:showDataLabelsRange val="1"/>
                </c:ext>
                <c:ext xmlns:c16="http://schemas.microsoft.com/office/drawing/2014/chart" uri="{C3380CC4-5D6E-409C-BE32-E72D297353CC}">
                  <c16:uniqueId val="{0000003F-F5D7-4D7E-80B7-6C071D8C05A7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D-F5D7-4D7E-80B7-6C071D8C05A7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0-F5D7-4D7E-80B7-6C071D8C05A7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E-F5D7-4D7E-80B7-6C071D8C05A7}"/>
                </c:ext>
              </c:extLst>
            </c:dLbl>
            <c:dLbl>
              <c:idx val="4"/>
              <c:tx>
                <c:rich>
                  <a:bodyPr rot="0" spcFirstLastPara="1" vertOverflow="ellipsis" vert="horz" wrap="square" lIns="0" tIns="0" rIns="0" bIns="0" anchor="ctr" anchorCtr="1">
                    <a:spAutoFit/>
                  </a:bodyPr>
                  <a:lstStyle/>
                  <a:p>
                    <a:pPr>
                      <a:defRPr sz="1100" b="0" i="0" u="none" strike="noStrike" kern="1200" baseline="0">
                        <a:solidFill>
                          <a:schemeClr val="tx1"/>
                        </a:solidFill>
                        <a:latin typeface="+mn-lt"/>
                        <a:ea typeface="Verdana" panose="020B0604030504040204" pitchFamily="34" charset="0"/>
                        <a:cs typeface="Verdana" panose="020B0604030504040204" pitchFamily="34" charset="0"/>
                      </a:defRPr>
                    </a:pPr>
                    <a:endParaRPr lang="en-US"/>
                  </a:p>
                </c:rich>
              </c:tx>
              <c:spPr>
                <a:noFill/>
                <a:ln w="6350"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1-F5D7-4D7E-80B7-6C071D8C05A7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2-F5D7-4D7E-80B7-6C071D8C05A7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3-F5D7-4D7E-80B7-6C071D8C05A7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4-F5D7-4D7E-80B7-6C071D8C05A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0" tIns="0" rIns="0" bIns="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DataLabelsRange val="1"/>
                <c15:showLeaderLines val="0"/>
              </c:ext>
            </c:extLst>
          </c:dLbls>
          <c:xVal>
            <c:numRef>
              <c:f>'Empirical RuleSC'!$X$169:$X$176</c:f>
              <c:numCache>
                <c:formatCode>General</c:formatCode>
                <c:ptCount val="8"/>
              </c:numCache>
            </c:numRef>
          </c:xVal>
          <c:yVal>
            <c:numRef>
              <c:f>'Empirical RuleSC'!$Y$169:$Y$176</c:f>
              <c:numCache>
                <c:formatCode>General</c:formatCode>
                <c:ptCount val="8"/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'Empirical RuleSC'!$Z$169:$Z$176</c15:f>
                <c15:dlblRangeCache>
                  <c:ptCount val="8"/>
                </c15:dlblRangeCache>
              </c15:datalabelsRange>
            </c:ext>
            <c:ext xmlns:c16="http://schemas.microsoft.com/office/drawing/2014/chart" uri="{C3380CC4-5D6E-409C-BE32-E72D297353CC}">
              <c16:uniqueId val="{00000045-F5D7-4D7E-80B7-6C071D8C05A7}"/>
            </c:ext>
          </c:extLst>
        </c:ser>
        <c:ser>
          <c:idx val="6"/>
          <c:order val="14"/>
          <c:tx>
            <c:strRef>
              <c:f>'Empirical RuleSC'!$V$106</c:f>
              <c:strCache>
                <c:ptCount val="1"/>
              </c:strCache>
            </c:strRef>
          </c:tx>
          <c:marker>
            <c:symbol val="none"/>
          </c:marker>
          <c:dLbls>
            <c:dLbl>
              <c:idx val="0"/>
              <c:tx>
                <c:rich>
                  <a:bodyPr rot="0" spcFirstLastPara="1" vertOverflow="ellipsis" vert="horz" wrap="square" lIns="0" tIns="0" rIns="0" bIns="0" anchor="ctr" anchorCtr="0">
                    <a:noAutofit/>
                  </a:bodyPr>
                  <a:lstStyle/>
                  <a:p>
                    <a:pPr algn="ctr">
                      <a:defRPr sz="1050" b="0" i="0" u="none" strike="noStrike" kern="1200" baseline="0">
                        <a:solidFill>
                          <a:srgbClr val="FF0000"/>
                        </a:solidFill>
                        <a:effectLst/>
                        <a:latin typeface="+mn-lt"/>
                        <a:ea typeface="Verdana" panose="020B0604030504040204" pitchFamily="34" charset="0"/>
                        <a:cs typeface="Verdana" panose="020B0604030504040204" pitchFamily="34" charset="0"/>
                      </a:defRPr>
                    </a:pPr>
                    <a:endParaRPr 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1761687098372904"/>
                      <c:h val="0.10650976860097064"/>
                    </c:manualLayout>
                  </c15:layout>
                  <c15:showDataLabelsRange val="1"/>
                </c:ext>
                <c:ext xmlns:c16="http://schemas.microsoft.com/office/drawing/2014/chart" uri="{C3380CC4-5D6E-409C-BE32-E72D297353CC}">
                  <c16:uniqueId val="{00000046-F5D7-4D7E-80B7-6C071D8C05A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0" i="0" u="none" strike="noStrike" kern="1200" baseline="0">
                    <a:solidFill>
                      <a:srgbClr val="FF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l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errBars>
            <c:errDir val="y"/>
            <c:errBarType val="minus"/>
            <c:errValType val="percentage"/>
            <c:noEndCap val="1"/>
            <c:val val="100"/>
            <c:spPr>
              <a:noFill/>
              <a:ln w="38100" cap="flat" cmpd="sng" algn="ctr">
                <a:solidFill>
                  <a:srgbClr val="FF0000">
                    <a:alpha val="38213"/>
                  </a:srgbClr>
                </a:solidFill>
                <a:prstDash val="solid"/>
                <a:round/>
              </a:ln>
              <a:effectLst/>
            </c:spPr>
          </c:errBars>
          <c:xVal>
            <c:numRef>
              <c:f>'Empirical RuleSC'!$X$106</c:f>
              <c:numCache>
                <c:formatCode>0.000</c:formatCode>
                <c:ptCount val="1"/>
              </c:numCache>
            </c:numRef>
          </c:xVal>
          <c:yVal>
            <c:numRef>
              <c:f>'Empirical RuleSC'!$Y$106</c:f>
              <c:numCache>
                <c:formatCode>0.000</c:formatCode>
                <c:ptCount val="1"/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'Empirical RuleSC'!$AE$106</c15:f>
                <c15:dlblRangeCache>
                  <c:ptCount val="1"/>
                </c15:dlblRangeCache>
              </c15:datalabelsRange>
            </c:ext>
            <c:ext xmlns:c16="http://schemas.microsoft.com/office/drawing/2014/chart" uri="{C3380CC4-5D6E-409C-BE32-E72D297353CC}">
              <c16:uniqueId val="{00000047-F5D7-4D7E-80B7-6C071D8C05A7}"/>
            </c:ext>
          </c:extLst>
        </c:ser>
        <c:ser>
          <c:idx val="16"/>
          <c:order val="15"/>
          <c:tx>
            <c:strRef>
              <c:f>'Empirical RuleSC'!$V$107</c:f>
              <c:strCache>
                <c:ptCount val="1"/>
              </c:strCache>
            </c:strRef>
          </c:tx>
          <c:marker>
            <c:symbol val="none"/>
          </c:marker>
          <c:dLbls>
            <c:dLbl>
              <c:idx val="0"/>
              <c:tx>
                <c:rich>
                  <a:bodyPr wrap="square" lIns="38100" tIns="19050" rIns="38100" bIns="19050" anchor="ctr">
                    <a:noAutofit/>
                  </a:bodyPr>
                  <a:lstStyle/>
                  <a:p>
                    <a:pPr>
                      <a:defRPr sz="1050">
                        <a:solidFill>
                          <a:srgbClr val="FF0000"/>
                        </a:solidFill>
                      </a:defRPr>
                    </a:pPr>
                    <a:endParaRPr 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2737643777994363"/>
                      <c:h val="0.10175643669303723"/>
                    </c:manualLayout>
                  </c15:layout>
                  <c15:showDataLabelsRange val="1"/>
                </c:ext>
                <c:ext xmlns:c16="http://schemas.microsoft.com/office/drawing/2014/chart" uri="{C3380CC4-5D6E-409C-BE32-E72D297353CC}">
                  <c16:uniqueId val="{00000048-F5D7-4D7E-80B7-6C071D8C05A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/>
                </a:pPr>
                <a:endParaRPr lang="en-US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errBars>
            <c:errDir val="y"/>
            <c:errBarType val="minus"/>
            <c:errValType val="percentage"/>
            <c:noEndCap val="1"/>
            <c:val val="100"/>
            <c:spPr>
              <a:ln w="38100">
                <a:solidFill>
                  <a:srgbClr val="FF0000">
                    <a:alpha val="38000"/>
                  </a:srgbClr>
                </a:solidFill>
              </a:ln>
            </c:spPr>
          </c:errBars>
          <c:xVal>
            <c:numRef>
              <c:f>'Empirical RuleSC'!$X$107</c:f>
              <c:numCache>
                <c:formatCode>0.000</c:formatCode>
                <c:ptCount val="1"/>
              </c:numCache>
            </c:numRef>
          </c:xVal>
          <c:yVal>
            <c:numRef>
              <c:f>'Empirical RuleSC'!$Y$107</c:f>
              <c:numCache>
                <c:formatCode>0.000</c:formatCode>
                <c:ptCount val="1"/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'Empirical RuleSC'!$AE$107</c15:f>
                <c15:dlblRangeCache>
                  <c:ptCount val="1"/>
                </c15:dlblRangeCache>
              </c15:datalabelsRange>
            </c:ext>
            <c:ext xmlns:c16="http://schemas.microsoft.com/office/drawing/2014/chart" uri="{C3380CC4-5D6E-409C-BE32-E72D297353CC}">
              <c16:uniqueId val="{00000049-F5D7-4D7E-80B7-6C071D8C05A7}"/>
            </c:ext>
          </c:extLst>
        </c:ser>
        <c:ser>
          <c:idx val="7"/>
          <c:order val="16"/>
          <c:tx>
            <c:strRef>
              <c:f>'Empirical RuleSC'!$V$111</c:f>
              <c:strCache>
                <c:ptCount val="1"/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1.2801952137836484E-3"/>
                  <c:y val="-7.6308186003848491E-2"/>
                </c:manualLayout>
              </c:layout>
              <c:tx>
                <c:rich>
                  <a:bodyPr rot="0" spcFirstLastPara="1" vertOverflow="ellipsis" vert="horz" wrap="square" lIns="0" tIns="0" rIns="0" bIns="0" anchor="ctr" anchorCtr="1">
                    <a:noAutofit/>
                  </a:bodyPr>
                  <a:lstStyle/>
                  <a:p>
                    <a:pPr>
                      <a:defRPr sz="1050" b="0" i="0" u="none" strike="noStrike" kern="1200" baseline="0">
                        <a:solidFill>
                          <a:schemeClr val="tx1"/>
                        </a:solidFill>
                        <a:effectLst/>
                        <a:latin typeface="+mn-lt"/>
                        <a:ea typeface="Tahoma" panose="020B0604030504040204" pitchFamily="34" charset="0"/>
                        <a:cs typeface="Tahoma" panose="020B0604030504040204" pitchFamily="34" charset="0"/>
                      </a:defRPr>
                    </a:pPr>
                    <a:fld id="{5CF9FDD0-918B-954D-99B4-17D8099C1D14}" type="CELLRANGE">
                      <a:rPr lang="en-US" sz="1050">
                        <a:solidFill>
                          <a:schemeClr val="tx1"/>
                        </a:solidFill>
                        <a:effectLst/>
                        <a:latin typeface="+mn-lt"/>
                        <a:ea typeface="Tahoma" panose="020B0604030504040204" pitchFamily="34" charset="0"/>
                        <a:cs typeface="Tahoma" panose="020B0604030504040204" pitchFamily="34" charset="0"/>
                      </a:rPr>
                      <a:pPr>
                        <a:defRPr sz="1050" b="0" i="0" u="none" strike="noStrike" kern="1200" baseline="0">
                          <a:solidFill>
                            <a:schemeClr val="tx1"/>
                          </a:solidFill>
                          <a:effectLst/>
                          <a:latin typeface="+mn-lt"/>
                          <a:ea typeface="Tahoma" panose="020B0604030504040204" pitchFamily="34" charset="0"/>
                          <a:cs typeface="Tahoma" panose="020B0604030504040204" pitchFamily="34" charset="0"/>
                        </a:defRPr>
                      </a:pPr>
                      <a:t>[CELLRANGE]</a:t>
                    </a:fld>
                    <a:endParaRPr 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964619955323527"/>
                      <c:h val="0.11761357285098598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4A-F5D7-4D7E-80B7-6C071D8C05A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rgbClr val="0070C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errBars>
            <c:errDir val="y"/>
            <c:errBarType val="minus"/>
            <c:errValType val="percentage"/>
            <c:noEndCap val="1"/>
            <c:val val="100"/>
            <c:spPr>
              <a:noFill/>
              <a:ln w="38100" cap="flat" cmpd="sng" algn="ctr">
                <a:solidFill>
                  <a:schemeClr val="tx1">
                    <a:alpha val="29990"/>
                  </a:schemeClr>
                </a:solidFill>
                <a:prstDash val="solid"/>
                <a:round/>
              </a:ln>
              <a:effectLst>
                <a:glow>
                  <a:schemeClr val="bg1">
                    <a:alpha val="40000"/>
                  </a:schemeClr>
                </a:glow>
              </a:effectLst>
            </c:spPr>
          </c:errBars>
          <c:xVal>
            <c:numRef>
              <c:f>'Empirical RuleSC'!$X$111</c:f>
              <c:numCache>
                <c:formatCode>0.000</c:formatCode>
                <c:ptCount val="1"/>
              </c:numCache>
            </c:numRef>
          </c:xVal>
          <c:yVal>
            <c:numRef>
              <c:f>'Empirical RuleSC'!$Y$111</c:f>
              <c:numCache>
                <c:formatCode>0.000</c:formatCode>
                <c:ptCount val="1"/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'Empirical RuleSC'!$AE$111</c15:f>
                <c15:dlblRangeCache>
                  <c:ptCount val="1"/>
                </c15:dlblRangeCache>
              </c15:datalabelsRange>
            </c:ext>
            <c:ext xmlns:c16="http://schemas.microsoft.com/office/drawing/2014/chart" uri="{C3380CC4-5D6E-409C-BE32-E72D297353CC}">
              <c16:uniqueId val="{0000004B-F5D7-4D7E-80B7-6C071D8C05A7}"/>
            </c:ext>
          </c:extLst>
        </c:ser>
        <c:ser>
          <c:idx val="18"/>
          <c:order val="17"/>
          <c:tx>
            <c:v>xbars</c:v>
          </c:tx>
          <c:spPr>
            <a:ln>
              <a:noFill/>
            </a:ln>
          </c:spPr>
          <c:marker>
            <c:symbol val="none"/>
          </c:marker>
          <c:dLbls>
            <c:dLbl>
              <c:idx val="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C-F5D7-4D7E-80B7-6C071D8C05A7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D-F5D7-4D7E-80B7-6C071D8C05A7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E-F5D7-4D7E-80B7-6C071D8C05A7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F-F5D7-4D7E-80B7-6C071D8C05A7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0-F5D7-4D7E-80B7-6C071D8C05A7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1-F5D7-4D7E-80B7-6C071D8C05A7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2-F5D7-4D7E-80B7-6C071D8C05A7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3-F5D7-4D7E-80B7-6C071D8C05A7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4-F5D7-4D7E-80B7-6C071D8C05A7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5-F5D7-4D7E-80B7-6C071D8C05A7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6-F5D7-4D7E-80B7-6C071D8C05A7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7-F5D7-4D7E-80B7-6C071D8C05A7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8-F5D7-4D7E-80B7-6C071D8C05A7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9-F5D7-4D7E-80B7-6C071D8C05A7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A-F5D7-4D7E-80B7-6C071D8C05A7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B-F5D7-4D7E-80B7-6C071D8C05A7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C-F5D7-4D7E-80B7-6C071D8C05A7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D-F5D7-4D7E-80B7-6C071D8C05A7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E-F5D7-4D7E-80B7-6C071D8C05A7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F-F5D7-4D7E-80B7-6C071D8C05A7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0-F5D7-4D7E-80B7-6C071D8C05A7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1-F5D7-4D7E-80B7-6C071D8C05A7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2-F5D7-4D7E-80B7-6C071D8C05A7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3-F5D7-4D7E-80B7-6C071D8C05A7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4-F5D7-4D7E-80B7-6C071D8C05A7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5-F5D7-4D7E-80B7-6C071D8C05A7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6-F5D7-4D7E-80B7-6C071D8C05A7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7-F5D7-4D7E-80B7-6C071D8C05A7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8-F5D7-4D7E-80B7-6C071D8C05A7}"/>
                </c:ext>
              </c:extLst>
            </c:dLbl>
            <c:dLbl>
              <c:idx val="29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9-F5D7-4D7E-80B7-6C071D8C05A7}"/>
                </c:ext>
              </c:extLst>
            </c:dLbl>
            <c:dLbl>
              <c:idx val="3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A-F5D7-4D7E-80B7-6C071D8C05A7}"/>
                </c:ext>
              </c:extLst>
            </c:dLbl>
            <c:dLbl>
              <c:idx val="3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B-F5D7-4D7E-80B7-6C071D8C05A7}"/>
                </c:ext>
              </c:extLst>
            </c:dLbl>
            <c:dLbl>
              <c:idx val="3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C-F5D7-4D7E-80B7-6C071D8C05A7}"/>
                </c:ext>
              </c:extLst>
            </c:dLbl>
            <c:dLbl>
              <c:idx val="3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D-F5D7-4D7E-80B7-6C071D8C05A7}"/>
                </c:ext>
              </c:extLst>
            </c:dLbl>
            <c:dLbl>
              <c:idx val="34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E-F5D7-4D7E-80B7-6C071D8C05A7}"/>
                </c:ext>
              </c:extLst>
            </c:dLbl>
            <c:dLbl>
              <c:idx val="3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F-F5D7-4D7E-80B7-6C071D8C05A7}"/>
                </c:ext>
              </c:extLst>
            </c:dLbl>
            <c:dLbl>
              <c:idx val="36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0-F5D7-4D7E-80B7-6C071D8C05A7}"/>
                </c:ext>
              </c:extLst>
            </c:dLbl>
            <c:dLbl>
              <c:idx val="37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1-F5D7-4D7E-80B7-6C071D8C05A7}"/>
                </c:ext>
              </c:extLst>
            </c:dLbl>
            <c:dLbl>
              <c:idx val="38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2-F5D7-4D7E-80B7-6C071D8C05A7}"/>
                </c:ext>
              </c:extLst>
            </c:dLbl>
            <c:dLbl>
              <c:idx val="39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3-F5D7-4D7E-80B7-6C071D8C05A7}"/>
                </c:ext>
              </c:extLst>
            </c:dLbl>
            <c:dLbl>
              <c:idx val="4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4-F5D7-4D7E-80B7-6C071D8C05A7}"/>
                </c:ext>
              </c:extLst>
            </c:dLbl>
            <c:dLbl>
              <c:idx val="4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5-F5D7-4D7E-80B7-6C071D8C05A7}"/>
                </c:ext>
              </c:extLst>
            </c:dLbl>
            <c:dLbl>
              <c:idx val="4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6-F5D7-4D7E-80B7-6C071D8C05A7}"/>
                </c:ext>
              </c:extLst>
            </c:dLbl>
            <c:dLbl>
              <c:idx val="4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7-F5D7-4D7E-80B7-6C071D8C05A7}"/>
                </c:ext>
              </c:extLst>
            </c:dLbl>
            <c:dLbl>
              <c:idx val="44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8-F5D7-4D7E-80B7-6C071D8C05A7}"/>
                </c:ext>
              </c:extLst>
            </c:dLbl>
            <c:dLbl>
              <c:idx val="4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9-F5D7-4D7E-80B7-6C071D8C05A7}"/>
                </c:ext>
              </c:extLst>
            </c:dLbl>
            <c:dLbl>
              <c:idx val="46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A-F5D7-4D7E-80B7-6C071D8C05A7}"/>
                </c:ext>
              </c:extLst>
            </c:dLbl>
            <c:dLbl>
              <c:idx val="47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B-F5D7-4D7E-80B7-6C071D8C05A7}"/>
                </c:ext>
              </c:extLst>
            </c:dLbl>
            <c:dLbl>
              <c:idx val="48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C-F5D7-4D7E-80B7-6C071D8C05A7}"/>
                </c:ext>
              </c:extLst>
            </c:dLbl>
            <c:dLbl>
              <c:idx val="49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D-F5D7-4D7E-80B7-6C071D8C05A7}"/>
                </c:ext>
              </c:extLst>
            </c:dLbl>
            <c:dLbl>
              <c:idx val="5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E-F5D7-4D7E-80B7-6C071D8C05A7}"/>
                </c:ext>
              </c:extLst>
            </c:dLbl>
            <c:dLbl>
              <c:idx val="5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F-F5D7-4D7E-80B7-6C071D8C05A7}"/>
                </c:ext>
              </c:extLst>
            </c:dLbl>
            <c:dLbl>
              <c:idx val="5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0-F5D7-4D7E-80B7-6C071D8C05A7}"/>
                </c:ext>
              </c:extLst>
            </c:dLbl>
            <c:dLbl>
              <c:idx val="5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1-F5D7-4D7E-80B7-6C071D8C05A7}"/>
                </c:ext>
              </c:extLst>
            </c:dLbl>
            <c:dLbl>
              <c:idx val="54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2-F5D7-4D7E-80B7-6C071D8C05A7}"/>
                </c:ext>
              </c:extLst>
            </c:dLbl>
            <c:dLbl>
              <c:idx val="5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3-F5D7-4D7E-80B7-6C071D8C05A7}"/>
                </c:ext>
              </c:extLst>
            </c:dLbl>
            <c:dLbl>
              <c:idx val="56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4-F5D7-4D7E-80B7-6C071D8C05A7}"/>
                </c:ext>
              </c:extLst>
            </c:dLbl>
            <c:dLbl>
              <c:idx val="57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5-F5D7-4D7E-80B7-6C071D8C05A7}"/>
                </c:ext>
              </c:extLst>
            </c:dLbl>
            <c:dLbl>
              <c:idx val="58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6-F5D7-4D7E-80B7-6C071D8C05A7}"/>
                </c:ext>
              </c:extLst>
            </c:dLbl>
            <c:dLbl>
              <c:idx val="59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7-F5D7-4D7E-80B7-6C071D8C05A7}"/>
                </c:ext>
              </c:extLst>
            </c:dLbl>
            <c:dLbl>
              <c:idx val="6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8-F5D7-4D7E-80B7-6C071D8C05A7}"/>
                </c:ext>
              </c:extLst>
            </c:dLbl>
            <c:dLbl>
              <c:idx val="6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9-F5D7-4D7E-80B7-6C071D8C05A7}"/>
                </c:ext>
              </c:extLst>
            </c:dLbl>
            <c:dLbl>
              <c:idx val="6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A-F5D7-4D7E-80B7-6C071D8C05A7}"/>
                </c:ext>
              </c:extLst>
            </c:dLbl>
            <c:dLbl>
              <c:idx val="6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B-F5D7-4D7E-80B7-6C071D8C05A7}"/>
                </c:ext>
              </c:extLst>
            </c:dLbl>
            <c:dLbl>
              <c:idx val="64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C-F5D7-4D7E-80B7-6C071D8C05A7}"/>
                </c:ext>
              </c:extLst>
            </c:dLbl>
            <c:dLbl>
              <c:idx val="6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D-F5D7-4D7E-80B7-6C071D8C05A7}"/>
                </c:ext>
              </c:extLst>
            </c:dLbl>
            <c:dLbl>
              <c:idx val="66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E-F5D7-4D7E-80B7-6C071D8C05A7}"/>
                </c:ext>
              </c:extLst>
            </c:dLbl>
            <c:dLbl>
              <c:idx val="67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F-F5D7-4D7E-80B7-6C071D8C05A7}"/>
                </c:ext>
              </c:extLst>
            </c:dLbl>
            <c:dLbl>
              <c:idx val="68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0-F5D7-4D7E-80B7-6C071D8C05A7}"/>
                </c:ext>
              </c:extLst>
            </c:dLbl>
            <c:dLbl>
              <c:idx val="69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1-F5D7-4D7E-80B7-6C071D8C05A7}"/>
                </c:ext>
              </c:extLst>
            </c:dLbl>
            <c:dLbl>
              <c:idx val="7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2-F5D7-4D7E-80B7-6C071D8C05A7}"/>
                </c:ext>
              </c:extLst>
            </c:dLbl>
            <c:dLbl>
              <c:idx val="7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3-F5D7-4D7E-80B7-6C071D8C05A7}"/>
                </c:ext>
              </c:extLst>
            </c:dLbl>
            <c:dLbl>
              <c:idx val="7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4-F5D7-4D7E-80B7-6C071D8C05A7}"/>
                </c:ext>
              </c:extLst>
            </c:dLbl>
            <c:dLbl>
              <c:idx val="7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5-F5D7-4D7E-80B7-6C071D8C05A7}"/>
                </c:ext>
              </c:extLst>
            </c:dLbl>
            <c:dLbl>
              <c:idx val="74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6-F5D7-4D7E-80B7-6C071D8C05A7}"/>
                </c:ext>
              </c:extLst>
            </c:dLbl>
            <c:dLbl>
              <c:idx val="7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7-F5D7-4D7E-80B7-6C071D8C05A7}"/>
                </c:ext>
              </c:extLst>
            </c:dLbl>
            <c:dLbl>
              <c:idx val="76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8-F5D7-4D7E-80B7-6C071D8C05A7}"/>
                </c:ext>
              </c:extLst>
            </c:dLbl>
            <c:dLbl>
              <c:idx val="77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9-F5D7-4D7E-80B7-6C071D8C05A7}"/>
                </c:ext>
              </c:extLst>
            </c:dLbl>
            <c:dLbl>
              <c:idx val="78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A-F5D7-4D7E-80B7-6C071D8C05A7}"/>
                </c:ext>
              </c:extLst>
            </c:dLbl>
            <c:dLbl>
              <c:idx val="79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B-F5D7-4D7E-80B7-6C071D8C05A7}"/>
                </c:ext>
              </c:extLst>
            </c:dLbl>
            <c:dLbl>
              <c:idx val="8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C-F5D7-4D7E-80B7-6C071D8C05A7}"/>
                </c:ext>
              </c:extLst>
            </c:dLbl>
            <c:dLbl>
              <c:idx val="8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D-F5D7-4D7E-80B7-6C071D8C05A7}"/>
                </c:ext>
              </c:extLst>
            </c:dLbl>
            <c:dLbl>
              <c:idx val="8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E-F5D7-4D7E-80B7-6C071D8C05A7}"/>
                </c:ext>
              </c:extLst>
            </c:dLbl>
            <c:dLbl>
              <c:idx val="8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F-F5D7-4D7E-80B7-6C071D8C05A7}"/>
                </c:ext>
              </c:extLst>
            </c:dLbl>
            <c:dLbl>
              <c:idx val="84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0-F5D7-4D7E-80B7-6C071D8C05A7}"/>
                </c:ext>
              </c:extLst>
            </c:dLbl>
            <c:dLbl>
              <c:idx val="8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1-F5D7-4D7E-80B7-6C071D8C05A7}"/>
                </c:ext>
              </c:extLst>
            </c:dLbl>
            <c:dLbl>
              <c:idx val="86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2-F5D7-4D7E-80B7-6C071D8C05A7}"/>
                </c:ext>
              </c:extLst>
            </c:dLbl>
            <c:dLbl>
              <c:idx val="87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3-F5D7-4D7E-80B7-6C071D8C05A7}"/>
                </c:ext>
              </c:extLst>
            </c:dLbl>
            <c:dLbl>
              <c:idx val="88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4-F5D7-4D7E-80B7-6C071D8C05A7}"/>
                </c:ext>
              </c:extLst>
            </c:dLbl>
            <c:dLbl>
              <c:idx val="89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5-F5D7-4D7E-80B7-6C071D8C05A7}"/>
                </c:ext>
              </c:extLst>
            </c:dLbl>
            <c:dLbl>
              <c:idx val="9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6-F5D7-4D7E-80B7-6C071D8C05A7}"/>
                </c:ext>
              </c:extLst>
            </c:dLbl>
            <c:dLbl>
              <c:idx val="9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7-F5D7-4D7E-80B7-6C071D8C05A7}"/>
                </c:ext>
              </c:extLst>
            </c:dLbl>
            <c:dLbl>
              <c:idx val="9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8-F5D7-4D7E-80B7-6C071D8C05A7}"/>
                </c:ext>
              </c:extLst>
            </c:dLbl>
            <c:dLbl>
              <c:idx val="9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9-F5D7-4D7E-80B7-6C071D8C05A7}"/>
                </c:ext>
              </c:extLst>
            </c:dLbl>
            <c:dLbl>
              <c:idx val="94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A-F5D7-4D7E-80B7-6C071D8C05A7}"/>
                </c:ext>
              </c:extLst>
            </c:dLbl>
            <c:dLbl>
              <c:idx val="9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B-F5D7-4D7E-80B7-6C071D8C05A7}"/>
                </c:ext>
              </c:extLst>
            </c:dLbl>
            <c:dLbl>
              <c:idx val="96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C-F5D7-4D7E-80B7-6C071D8C05A7}"/>
                </c:ext>
              </c:extLst>
            </c:dLbl>
            <c:dLbl>
              <c:idx val="97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D-F5D7-4D7E-80B7-6C071D8C05A7}"/>
                </c:ext>
              </c:extLst>
            </c:dLbl>
            <c:dLbl>
              <c:idx val="98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E-F5D7-4D7E-80B7-6C071D8C05A7}"/>
                </c:ext>
              </c:extLst>
            </c:dLbl>
            <c:dLbl>
              <c:idx val="99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F-F5D7-4D7E-80B7-6C071D8C05A7}"/>
                </c:ext>
              </c:extLst>
            </c:dLbl>
            <c:dLbl>
              <c:idx val="10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0-F5D7-4D7E-80B7-6C071D8C05A7}"/>
                </c:ext>
              </c:extLst>
            </c:dLbl>
            <c:dLbl>
              <c:idx val="10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1-F5D7-4D7E-80B7-6C071D8C05A7}"/>
                </c:ext>
              </c:extLst>
            </c:dLbl>
            <c:dLbl>
              <c:idx val="10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2-F5D7-4D7E-80B7-6C071D8C05A7}"/>
                </c:ext>
              </c:extLst>
            </c:dLbl>
            <c:dLbl>
              <c:idx val="10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3-F5D7-4D7E-80B7-6C071D8C05A7}"/>
                </c:ext>
              </c:extLst>
            </c:dLbl>
            <c:dLbl>
              <c:idx val="104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4-F5D7-4D7E-80B7-6C071D8C05A7}"/>
                </c:ext>
              </c:extLst>
            </c:dLbl>
            <c:dLbl>
              <c:idx val="10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5-F5D7-4D7E-80B7-6C071D8C05A7}"/>
                </c:ext>
              </c:extLst>
            </c:dLbl>
            <c:dLbl>
              <c:idx val="106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6-F5D7-4D7E-80B7-6C071D8C05A7}"/>
                </c:ext>
              </c:extLst>
            </c:dLbl>
            <c:dLbl>
              <c:idx val="107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7-F5D7-4D7E-80B7-6C071D8C05A7}"/>
                </c:ext>
              </c:extLst>
            </c:dLbl>
            <c:dLbl>
              <c:idx val="108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8-F5D7-4D7E-80B7-6C071D8C05A7}"/>
                </c:ext>
              </c:extLst>
            </c:dLbl>
            <c:dLbl>
              <c:idx val="109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9-F5D7-4D7E-80B7-6C071D8C05A7}"/>
                </c:ext>
              </c:extLst>
            </c:dLbl>
            <c:dLbl>
              <c:idx val="11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A-F5D7-4D7E-80B7-6C071D8C05A7}"/>
                </c:ext>
              </c:extLst>
            </c:dLbl>
            <c:dLbl>
              <c:idx val="11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B-F5D7-4D7E-80B7-6C071D8C05A7}"/>
                </c:ext>
              </c:extLst>
            </c:dLbl>
            <c:dLbl>
              <c:idx val="11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C-F5D7-4D7E-80B7-6C071D8C05A7}"/>
                </c:ext>
              </c:extLst>
            </c:dLbl>
            <c:dLbl>
              <c:idx val="11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D-F5D7-4D7E-80B7-6C071D8C05A7}"/>
                </c:ext>
              </c:extLst>
            </c:dLbl>
            <c:dLbl>
              <c:idx val="114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E-F5D7-4D7E-80B7-6C071D8C05A7}"/>
                </c:ext>
              </c:extLst>
            </c:dLbl>
            <c:dLbl>
              <c:idx val="11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F-F5D7-4D7E-80B7-6C071D8C05A7}"/>
                </c:ext>
              </c:extLst>
            </c:dLbl>
            <c:dLbl>
              <c:idx val="116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0-F5D7-4D7E-80B7-6C071D8C05A7}"/>
                </c:ext>
              </c:extLst>
            </c:dLbl>
            <c:dLbl>
              <c:idx val="117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1-F5D7-4D7E-80B7-6C071D8C05A7}"/>
                </c:ext>
              </c:extLst>
            </c:dLbl>
            <c:dLbl>
              <c:idx val="118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2-F5D7-4D7E-80B7-6C071D8C05A7}"/>
                </c:ext>
              </c:extLst>
            </c:dLbl>
            <c:dLbl>
              <c:idx val="119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3-F5D7-4D7E-80B7-6C071D8C05A7}"/>
                </c:ext>
              </c:extLst>
            </c:dLbl>
            <c:dLbl>
              <c:idx val="12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4-F5D7-4D7E-80B7-6C071D8C05A7}"/>
                </c:ext>
              </c:extLst>
            </c:dLbl>
            <c:dLbl>
              <c:idx val="12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5-F5D7-4D7E-80B7-6C071D8C05A7}"/>
                </c:ext>
              </c:extLst>
            </c:dLbl>
            <c:dLbl>
              <c:idx val="12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6-F5D7-4D7E-80B7-6C071D8C05A7}"/>
                </c:ext>
              </c:extLst>
            </c:dLbl>
            <c:dLbl>
              <c:idx val="12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7-F5D7-4D7E-80B7-6C071D8C05A7}"/>
                </c:ext>
              </c:extLst>
            </c:dLbl>
            <c:dLbl>
              <c:idx val="124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8-F5D7-4D7E-80B7-6C071D8C05A7}"/>
                </c:ext>
              </c:extLst>
            </c:dLbl>
            <c:dLbl>
              <c:idx val="12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9-F5D7-4D7E-80B7-6C071D8C05A7}"/>
                </c:ext>
              </c:extLst>
            </c:dLbl>
            <c:dLbl>
              <c:idx val="126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A-F5D7-4D7E-80B7-6C071D8C05A7}"/>
                </c:ext>
              </c:extLst>
            </c:dLbl>
            <c:dLbl>
              <c:idx val="127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B-F5D7-4D7E-80B7-6C071D8C05A7}"/>
                </c:ext>
              </c:extLst>
            </c:dLbl>
            <c:dLbl>
              <c:idx val="128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C-F5D7-4D7E-80B7-6C071D8C05A7}"/>
                </c:ext>
              </c:extLst>
            </c:dLbl>
            <c:dLbl>
              <c:idx val="129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D-F5D7-4D7E-80B7-6C071D8C05A7}"/>
                </c:ext>
              </c:extLst>
            </c:dLbl>
            <c:dLbl>
              <c:idx val="13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E-F5D7-4D7E-80B7-6C071D8C05A7}"/>
                </c:ext>
              </c:extLst>
            </c:dLbl>
            <c:dLbl>
              <c:idx val="13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F-F5D7-4D7E-80B7-6C071D8C05A7}"/>
                </c:ext>
              </c:extLst>
            </c:dLbl>
            <c:dLbl>
              <c:idx val="13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0-F5D7-4D7E-80B7-6C071D8C05A7}"/>
                </c:ext>
              </c:extLst>
            </c:dLbl>
            <c:dLbl>
              <c:idx val="13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1-F5D7-4D7E-80B7-6C071D8C05A7}"/>
                </c:ext>
              </c:extLst>
            </c:dLbl>
            <c:dLbl>
              <c:idx val="134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2-F5D7-4D7E-80B7-6C071D8C05A7}"/>
                </c:ext>
              </c:extLst>
            </c:dLbl>
            <c:dLbl>
              <c:idx val="13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3-F5D7-4D7E-80B7-6C071D8C05A7}"/>
                </c:ext>
              </c:extLst>
            </c:dLbl>
            <c:dLbl>
              <c:idx val="136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4-F5D7-4D7E-80B7-6C071D8C05A7}"/>
                </c:ext>
              </c:extLst>
            </c:dLbl>
            <c:dLbl>
              <c:idx val="137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5-F5D7-4D7E-80B7-6C071D8C05A7}"/>
                </c:ext>
              </c:extLst>
            </c:dLbl>
            <c:dLbl>
              <c:idx val="138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6-F5D7-4D7E-80B7-6C071D8C05A7}"/>
                </c:ext>
              </c:extLst>
            </c:dLbl>
            <c:dLbl>
              <c:idx val="139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7-F5D7-4D7E-80B7-6C071D8C05A7}"/>
                </c:ext>
              </c:extLst>
            </c:dLbl>
            <c:dLbl>
              <c:idx val="14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8-F5D7-4D7E-80B7-6C071D8C05A7}"/>
                </c:ext>
              </c:extLst>
            </c:dLbl>
            <c:dLbl>
              <c:idx val="14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9-F5D7-4D7E-80B7-6C071D8C05A7}"/>
                </c:ext>
              </c:extLst>
            </c:dLbl>
            <c:dLbl>
              <c:idx val="14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A-F5D7-4D7E-80B7-6C071D8C05A7}"/>
                </c:ext>
              </c:extLst>
            </c:dLbl>
            <c:dLbl>
              <c:idx val="14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B-F5D7-4D7E-80B7-6C071D8C05A7}"/>
                </c:ext>
              </c:extLst>
            </c:dLbl>
            <c:dLbl>
              <c:idx val="144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C-F5D7-4D7E-80B7-6C071D8C05A7}"/>
                </c:ext>
              </c:extLst>
            </c:dLbl>
            <c:dLbl>
              <c:idx val="14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D-F5D7-4D7E-80B7-6C071D8C05A7}"/>
                </c:ext>
              </c:extLst>
            </c:dLbl>
            <c:dLbl>
              <c:idx val="146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E-F5D7-4D7E-80B7-6C071D8C05A7}"/>
                </c:ext>
              </c:extLst>
            </c:dLbl>
            <c:dLbl>
              <c:idx val="147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F-F5D7-4D7E-80B7-6C071D8C05A7}"/>
                </c:ext>
              </c:extLst>
            </c:dLbl>
            <c:dLbl>
              <c:idx val="148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0-F5D7-4D7E-80B7-6C071D8C05A7}"/>
                </c:ext>
              </c:extLst>
            </c:dLbl>
            <c:dLbl>
              <c:idx val="149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1-F5D7-4D7E-80B7-6C071D8C05A7}"/>
                </c:ext>
              </c:extLst>
            </c:dLbl>
            <c:dLbl>
              <c:idx val="15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2-F5D7-4D7E-80B7-6C071D8C05A7}"/>
                </c:ext>
              </c:extLst>
            </c:dLbl>
            <c:dLbl>
              <c:idx val="15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3-F5D7-4D7E-80B7-6C071D8C05A7}"/>
                </c:ext>
              </c:extLst>
            </c:dLbl>
            <c:dLbl>
              <c:idx val="15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4-F5D7-4D7E-80B7-6C071D8C05A7}"/>
                </c:ext>
              </c:extLst>
            </c:dLbl>
            <c:dLbl>
              <c:idx val="15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5-F5D7-4D7E-80B7-6C071D8C05A7}"/>
                </c:ext>
              </c:extLst>
            </c:dLbl>
            <c:dLbl>
              <c:idx val="154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6-F5D7-4D7E-80B7-6C071D8C05A7}"/>
                </c:ext>
              </c:extLst>
            </c:dLbl>
            <c:dLbl>
              <c:idx val="15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7-F5D7-4D7E-80B7-6C071D8C05A7}"/>
                </c:ext>
              </c:extLst>
            </c:dLbl>
            <c:dLbl>
              <c:idx val="156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8-F5D7-4D7E-80B7-6C071D8C05A7}"/>
                </c:ext>
              </c:extLst>
            </c:dLbl>
            <c:dLbl>
              <c:idx val="157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9-F5D7-4D7E-80B7-6C071D8C05A7}"/>
                </c:ext>
              </c:extLst>
            </c:dLbl>
            <c:dLbl>
              <c:idx val="158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A-F5D7-4D7E-80B7-6C071D8C05A7}"/>
                </c:ext>
              </c:extLst>
            </c:dLbl>
            <c:dLbl>
              <c:idx val="159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B-F5D7-4D7E-80B7-6C071D8C05A7}"/>
                </c:ext>
              </c:extLst>
            </c:dLbl>
            <c:dLbl>
              <c:idx val="16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C-F5D7-4D7E-80B7-6C071D8C05A7}"/>
                </c:ext>
              </c:extLst>
            </c:dLbl>
            <c:dLbl>
              <c:idx val="16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D-F5D7-4D7E-80B7-6C071D8C05A7}"/>
                </c:ext>
              </c:extLst>
            </c:dLbl>
            <c:dLbl>
              <c:idx val="16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E-F5D7-4D7E-80B7-6C071D8C05A7}"/>
                </c:ext>
              </c:extLst>
            </c:dLbl>
            <c:dLbl>
              <c:idx val="16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F-F5D7-4D7E-80B7-6C071D8C05A7}"/>
                </c:ext>
              </c:extLst>
            </c:dLbl>
            <c:dLbl>
              <c:idx val="164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0-F5D7-4D7E-80B7-6C071D8C05A7}"/>
                </c:ext>
              </c:extLst>
            </c:dLbl>
            <c:dLbl>
              <c:idx val="16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1-F5D7-4D7E-80B7-6C071D8C05A7}"/>
                </c:ext>
              </c:extLst>
            </c:dLbl>
            <c:dLbl>
              <c:idx val="166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2-F5D7-4D7E-80B7-6C071D8C05A7}"/>
                </c:ext>
              </c:extLst>
            </c:dLbl>
            <c:dLbl>
              <c:idx val="167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3-F5D7-4D7E-80B7-6C071D8C05A7}"/>
                </c:ext>
              </c:extLst>
            </c:dLbl>
            <c:dLbl>
              <c:idx val="168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4-F5D7-4D7E-80B7-6C071D8C05A7}"/>
                </c:ext>
              </c:extLst>
            </c:dLbl>
            <c:dLbl>
              <c:idx val="169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5-F5D7-4D7E-80B7-6C071D8C05A7}"/>
                </c:ext>
              </c:extLst>
            </c:dLbl>
            <c:dLbl>
              <c:idx val="17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6-F5D7-4D7E-80B7-6C071D8C05A7}"/>
                </c:ext>
              </c:extLst>
            </c:dLbl>
            <c:dLbl>
              <c:idx val="17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7-F5D7-4D7E-80B7-6C071D8C05A7}"/>
                </c:ext>
              </c:extLst>
            </c:dLbl>
            <c:dLbl>
              <c:idx val="17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8-F5D7-4D7E-80B7-6C071D8C05A7}"/>
                </c:ext>
              </c:extLst>
            </c:dLbl>
            <c:dLbl>
              <c:idx val="17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9-F5D7-4D7E-80B7-6C071D8C05A7}"/>
                </c:ext>
              </c:extLst>
            </c:dLbl>
            <c:dLbl>
              <c:idx val="174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A-F5D7-4D7E-80B7-6C071D8C05A7}"/>
                </c:ext>
              </c:extLst>
            </c:dLbl>
            <c:dLbl>
              <c:idx val="17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B-F5D7-4D7E-80B7-6C071D8C05A7}"/>
                </c:ext>
              </c:extLst>
            </c:dLbl>
            <c:dLbl>
              <c:idx val="176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C-F5D7-4D7E-80B7-6C071D8C05A7}"/>
                </c:ext>
              </c:extLst>
            </c:dLbl>
            <c:dLbl>
              <c:idx val="177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D-F5D7-4D7E-80B7-6C071D8C05A7}"/>
                </c:ext>
              </c:extLst>
            </c:dLbl>
            <c:dLbl>
              <c:idx val="178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E-F5D7-4D7E-80B7-6C071D8C05A7}"/>
                </c:ext>
              </c:extLst>
            </c:dLbl>
            <c:dLbl>
              <c:idx val="179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F-F5D7-4D7E-80B7-6C071D8C05A7}"/>
                </c:ext>
              </c:extLst>
            </c:dLbl>
            <c:dLbl>
              <c:idx val="18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0-F5D7-4D7E-80B7-6C071D8C05A7}"/>
                </c:ext>
              </c:extLst>
            </c:dLbl>
            <c:dLbl>
              <c:idx val="18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1-F5D7-4D7E-80B7-6C071D8C05A7}"/>
                </c:ext>
              </c:extLst>
            </c:dLbl>
            <c:dLbl>
              <c:idx val="18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2-F5D7-4D7E-80B7-6C071D8C05A7}"/>
                </c:ext>
              </c:extLst>
            </c:dLbl>
            <c:dLbl>
              <c:idx val="18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3-F5D7-4D7E-80B7-6C071D8C05A7}"/>
                </c:ext>
              </c:extLst>
            </c:dLbl>
            <c:dLbl>
              <c:idx val="184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4-F5D7-4D7E-80B7-6C071D8C05A7}"/>
                </c:ext>
              </c:extLst>
            </c:dLbl>
            <c:dLbl>
              <c:idx val="18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5-F5D7-4D7E-80B7-6C071D8C05A7}"/>
                </c:ext>
              </c:extLst>
            </c:dLbl>
            <c:dLbl>
              <c:idx val="186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6-F5D7-4D7E-80B7-6C071D8C05A7}"/>
                </c:ext>
              </c:extLst>
            </c:dLbl>
            <c:dLbl>
              <c:idx val="187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7-F5D7-4D7E-80B7-6C071D8C05A7}"/>
                </c:ext>
              </c:extLst>
            </c:dLbl>
            <c:dLbl>
              <c:idx val="188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8-F5D7-4D7E-80B7-6C071D8C05A7}"/>
                </c:ext>
              </c:extLst>
            </c:dLbl>
            <c:dLbl>
              <c:idx val="189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9-F5D7-4D7E-80B7-6C071D8C05A7}"/>
                </c:ext>
              </c:extLst>
            </c:dLbl>
            <c:dLbl>
              <c:idx val="19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A-F5D7-4D7E-80B7-6C071D8C05A7}"/>
                </c:ext>
              </c:extLst>
            </c:dLbl>
            <c:dLbl>
              <c:idx val="19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B-F5D7-4D7E-80B7-6C071D8C05A7}"/>
                </c:ext>
              </c:extLst>
            </c:dLbl>
            <c:dLbl>
              <c:idx val="19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C-F5D7-4D7E-80B7-6C071D8C05A7}"/>
                </c:ext>
              </c:extLst>
            </c:dLbl>
            <c:dLbl>
              <c:idx val="19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D-F5D7-4D7E-80B7-6C071D8C05A7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'Empirical RuleSC'!$AR$6:$AR$199</c:f>
              <c:numCache>
                <c:formatCode>General</c:formatCode>
                <c:ptCount val="194"/>
              </c:numCache>
            </c:numRef>
          </c:xVal>
          <c:yVal>
            <c:numRef>
              <c:f>'Empirical RuleSC'!$AT$6:$AT$199</c:f>
              <c:numCache>
                <c:formatCode>General</c:formatCode>
                <c:ptCount val="194"/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'Empirical RuleSC'!$AU$8:$AU$199</c15:f>
                <c15:dlblRangeCache>
                  <c:ptCount val="192"/>
                </c15:dlblRangeCache>
              </c15:datalabelsRange>
            </c:ext>
            <c:ext xmlns:c16="http://schemas.microsoft.com/office/drawing/2014/chart" uri="{C3380CC4-5D6E-409C-BE32-E72D297353CC}">
              <c16:uniqueId val="{0000010E-F5D7-4D7E-80B7-6C071D8C05A7}"/>
            </c:ext>
          </c:extLst>
        </c:ser>
        <c:ser>
          <c:idx val="15"/>
          <c:order val="18"/>
          <c:tx>
            <c:v>Batman</c:v>
          </c:tx>
          <c:marker>
            <c:symbol val="none"/>
          </c:marker>
          <c:dLbls>
            <c:dLbl>
              <c:idx val="0"/>
              <c:tx>
                <c:rich>
                  <a:bodyPr/>
                  <a:lstStyle/>
                  <a:p>
                    <a:pPr>
                      <a:defRPr/>
                    </a:pPr>
                    <a:fld id="{318D83C8-2779-504B-9C71-263104771F7E}" type="CELLRANGE">
                      <a:rPr lang="en-US" sz="2000" b="1">
                        <a:solidFill>
                          <a:srgbClr val="00B0F0"/>
                        </a:solidFill>
                      </a:rPr>
                      <a:pPr>
                        <a:defRPr/>
                      </a:pPr>
                      <a:t>[CELLRANGE]</a:t>
                    </a:fld>
                    <a:endParaRPr lang="en-US"/>
                  </a:p>
                </c:rich>
              </c:tx>
              <c:spPr>
                <a:solidFill>
                  <a:srgbClr val="FF0000"/>
                </a:solidFill>
                <a:ln w="28575">
                  <a:solidFill>
                    <a:schemeClr val="tx1"/>
                  </a:solidFill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irregularSeal1">
                      <a:avLst/>
                    </a:prstGeom>
                  </c15:spPr>
                  <c15:layout>
                    <c:manualLayout>
                      <c:w val="0.25318307551873798"/>
                      <c:h val="0.18709826334468285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0F-F5D7-4D7E-80B7-6C071D8C05A7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'Empirical RuleSC'!$X$92</c:f>
              <c:numCache>
                <c:formatCode>General</c:formatCode>
                <c:ptCount val="1"/>
              </c:numCache>
            </c:numRef>
          </c:xVal>
          <c:yVal>
            <c:numRef>
              <c:f>'Empirical RuleSC'!$Y$92</c:f>
              <c:numCache>
                <c:formatCode>General</c:formatCode>
                <c:ptCount val="1"/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'Empirical RuleSC'!$AB$92</c15:f>
                <c15:dlblRangeCache>
                  <c:ptCount val="1"/>
                </c15:dlblRangeCache>
              </c15:datalabelsRange>
            </c:ext>
            <c:ext xmlns:c16="http://schemas.microsoft.com/office/drawing/2014/chart" uri="{C3380CC4-5D6E-409C-BE32-E72D297353CC}">
              <c16:uniqueId val="{00000110-F5D7-4D7E-80B7-6C071D8C05A7}"/>
            </c:ext>
          </c:extLst>
        </c:ser>
        <c:ser>
          <c:idx val="17"/>
          <c:order val="19"/>
          <c:tx>
            <c:strRef>
              <c:f>'Empirical RuleSC'!$AA$76</c:f>
              <c:strCache>
                <c:ptCount val="1"/>
              </c:strCache>
            </c:strRef>
          </c:tx>
          <c:marker>
            <c:symbol val="none"/>
          </c:marker>
          <c:dLbls>
            <c:dLbl>
              <c:idx val="0"/>
              <c:tx>
                <c:rich>
                  <a:bodyPr wrap="square" lIns="38100" tIns="0" rIns="38100" bIns="182880" anchor="ctr">
                    <a:spAutoFit/>
                  </a:bodyPr>
                  <a:lstStyle/>
                  <a:p>
                    <a:pPr>
                      <a:defRPr sz="1400" b="1"/>
                    </a:pPr>
                    <a:endParaRPr lang="en-US"/>
                  </a:p>
                </c:rich>
              </c:tx>
              <c:spPr>
                <a:solidFill>
                  <a:schemeClr val="bg1"/>
                </a:solidFill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11-F5D7-4D7E-80B7-6C071D8C05A7}"/>
                </c:ext>
              </c:extLst>
            </c:dLbl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wrap="square" lIns="38100" tIns="0" rIns="38100" bIns="19050" anchor="ctr">
                <a:spAutoFit/>
              </a:bodyPr>
              <a:lstStyle/>
              <a:p>
                <a:pPr>
                  <a:defRPr sz="1400" b="1"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'Empirical RuleSC'!$AB$77</c:f>
              <c:numCache>
                <c:formatCode>General</c:formatCode>
                <c:ptCount val="1"/>
              </c:numCache>
            </c:numRef>
          </c:xVal>
          <c:yVal>
            <c:numRef>
              <c:f>'Empirical RuleSC'!$AC$77</c:f>
              <c:numCache>
                <c:formatCode>General</c:formatCode>
                <c:ptCount val="1"/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'Empirical RuleSC'!$AD$77</c15:f>
                <c15:dlblRangeCache>
                  <c:ptCount val="1"/>
                </c15:dlblRangeCache>
              </c15:datalabelsRange>
            </c:ext>
            <c:ext xmlns:c16="http://schemas.microsoft.com/office/drawing/2014/chart" uri="{C3380CC4-5D6E-409C-BE32-E72D297353CC}">
              <c16:uniqueId val="{00000112-F5D7-4D7E-80B7-6C071D8C05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32317152"/>
        <c:axId val="930277696"/>
      </c:scatterChart>
      <c:valAx>
        <c:axId val="1632317152"/>
        <c:scaling>
          <c:orientation val="minMax"/>
          <c:min val="-4"/>
        </c:scaling>
        <c:delete val="0"/>
        <c:axPos val="b"/>
        <c:numFmt formatCode="0" sourceLinked="0"/>
        <c:majorTickMark val="none"/>
        <c:minorTickMark val="none"/>
        <c:tickLblPos val="none"/>
        <c:spPr>
          <a:noFill/>
          <a:ln w="9525" cap="flat" cmpd="sng" algn="ctr">
            <a:solidFill>
              <a:srgbClr val="00B0F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0277696"/>
        <c:crosses val="autoZero"/>
        <c:crossBetween val="midCat"/>
      </c:valAx>
      <c:valAx>
        <c:axId val="930277696"/>
        <c:scaling>
          <c:orientation val="minMax"/>
          <c:max val="0.5"/>
          <c:min val="-0.21"/>
        </c:scaling>
        <c:delete val="1"/>
        <c:axPos val="l"/>
        <c:numFmt formatCode="General" sourceLinked="1"/>
        <c:majorTickMark val="out"/>
        <c:minorTickMark val="none"/>
        <c:tickLblPos val="nextTo"/>
        <c:crossAx val="16323171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4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Histogram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 w="22225">
              <a:solidFill>
                <a:srgbClr val="00B0F0"/>
              </a:solidFill>
            </a:ln>
            <a:effectLst/>
          </c:spPr>
          <c:invertIfNegative val="0"/>
          <c:pictureOptions>
            <c:pictureFormat val="stack"/>
          </c:pictureOptions>
          <c:dPt>
            <c:idx val="0"/>
            <c:invertIfNegative val="0"/>
            <c:bubble3D val="0"/>
            <c:spPr>
              <a:blipFill>
                <a:blip xmlns:r="http://schemas.openxmlformats.org/officeDocument/2006/relationships" r:embed="rId4"/>
                <a:stretch>
                  <a:fillRect/>
                </a:stretch>
              </a:blipFill>
              <a:ln w="22225">
                <a:solidFill>
                  <a:srgbClr val="00B0F0"/>
                </a:solidFill>
              </a:ln>
              <a:effectLst/>
            </c:spPr>
            <c:pictureOptions>
              <c:pictureFormat val="stack"/>
            </c:pictureOptions>
            <c:extLst>
              <c:ext xmlns:c16="http://schemas.microsoft.com/office/drawing/2014/chart" uri="{C3380CC4-5D6E-409C-BE32-E72D297353CC}">
                <c16:uniqueId val="{00000001-6C73-4D5C-9507-FBA8650F96DA}"/>
              </c:ext>
            </c:extLst>
          </c:dPt>
          <c:dPt>
            <c:idx val="1"/>
            <c:invertIfNegative val="0"/>
            <c:bubble3D val="0"/>
            <c:spPr>
              <a:blipFill>
                <a:blip xmlns:r="http://schemas.openxmlformats.org/officeDocument/2006/relationships" r:embed="rId5"/>
                <a:stretch>
                  <a:fillRect/>
                </a:stretch>
              </a:blipFill>
              <a:ln w="22225">
                <a:solidFill>
                  <a:srgbClr val="00B0F0"/>
                </a:solidFill>
              </a:ln>
              <a:effectLst/>
            </c:spPr>
            <c:pictureOptions>
              <c:pictureFormat val="stretch"/>
            </c:pictureOptions>
            <c:extLst>
              <c:ext xmlns:c16="http://schemas.microsoft.com/office/drawing/2014/chart" uri="{C3380CC4-5D6E-409C-BE32-E72D297353CC}">
                <c16:uniqueId val="{00000003-6C73-4D5C-9507-FBA8650F96DA}"/>
              </c:ext>
            </c:extLst>
          </c:dPt>
          <c:dPt>
            <c:idx val="2"/>
            <c:invertIfNegative val="0"/>
            <c:bubble3D val="0"/>
            <c:spPr>
              <a:blipFill>
                <a:blip xmlns:r="http://schemas.openxmlformats.org/officeDocument/2006/relationships" r:embed="rId6"/>
                <a:stretch>
                  <a:fillRect/>
                </a:stretch>
              </a:blipFill>
              <a:ln w="22225">
                <a:solidFill>
                  <a:srgbClr val="00B0F0"/>
                </a:solidFill>
              </a:ln>
              <a:effectLst/>
            </c:spPr>
            <c:pictureOptions>
              <c:pictureFormat val="stack"/>
            </c:pictureOptions>
            <c:extLst>
              <c:ext xmlns:c16="http://schemas.microsoft.com/office/drawing/2014/chart" uri="{C3380CC4-5D6E-409C-BE32-E72D297353CC}">
                <c16:uniqueId val="{00000005-6C73-4D5C-9507-FBA8650F96DA}"/>
              </c:ext>
            </c:extLst>
          </c:dPt>
          <c:dPt>
            <c:idx val="3"/>
            <c:invertIfNegative val="0"/>
            <c:bubble3D val="0"/>
            <c:spPr>
              <a:blipFill>
                <a:blip xmlns:r="http://schemas.openxmlformats.org/officeDocument/2006/relationships" r:embed="rId7"/>
                <a:stretch>
                  <a:fillRect/>
                </a:stretch>
              </a:blipFill>
              <a:ln w="22225">
                <a:solidFill>
                  <a:srgbClr val="00B0F0"/>
                </a:solidFill>
              </a:ln>
              <a:effectLst/>
            </c:spPr>
            <c:pictureOptions>
              <c:pictureFormat val="stack"/>
            </c:pictureOptions>
            <c:extLst>
              <c:ext xmlns:c16="http://schemas.microsoft.com/office/drawing/2014/chart" uri="{C3380CC4-5D6E-409C-BE32-E72D297353CC}">
                <c16:uniqueId val="{00000007-6C73-4D5C-9507-FBA8650F96DA}"/>
              </c:ext>
            </c:extLst>
          </c:dPt>
          <c:dPt>
            <c:idx val="4"/>
            <c:invertIfNegative val="0"/>
            <c:bubble3D val="0"/>
            <c:spPr>
              <a:blipFill>
                <a:blip xmlns:r="http://schemas.openxmlformats.org/officeDocument/2006/relationships" r:embed="rId8"/>
                <a:stretch>
                  <a:fillRect/>
                </a:stretch>
              </a:blipFill>
              <a:ln w="22225">
                <a:solidFill>
                  <a:srgbClr val="00B0F0"/>
                </a:solidFill>
              </a:ln>
              <a:effectLst/>
            </c:spPr>
            <c:pictureOptions>
              <c:pictureFormat val="stretch"/>
            </c:pictureOptions>
            <c:extLst>
              <c:ext xmlns:c16="http://schemas.microsoft.com/office/drawing/2014/chart" uri="{C3380CC4-5D6E-409C-BE32-E72D297353CC}">
                <c16:uniqueId val="{00000009-6C73-4D5C-9507-FBA8650F96DA}"/>
              </c:ext>
            </c:extLst>
          </c:dPt>
          <c:dPt>
            <c:idx val="5"/>
            <c:invertIfNegative val="0"/>
            <c:bubble3D val="0"/>
            <c:spPr>
              <a:blipFill>
                <a:blip xmlns:r="http://schemas.openxmlformats.org/officeDocument/2006/relationships" r:embed="rId9"/>
                <a:stretch>
                  <a:fillRect/>
                </a:stretch>
              </a:blipFill>
              <a:ln w="22225">
                <a:solidFill>
                  <a:srgbClr val="00B0F0"/>
                </a:solidFill>
              </a:ln>
              <a:effectLst/>
            </c:spPr>
            <c:pictureOptions>
              <c:pictureFormat val="stack"/>
            </c:pictureOptions>
            <c:extLst>
              <c:ext xmlns:c16="http://schemas.microsoft.com/office/drawing/2014/chart" uri="{C3380CC4-5D6E-409C-BE32-E72D297353CC}">
                <c16:uniqueId val="{0000000B-6C73-4D5C-9507-FBA8650F96DA}"/>
              </c:ext>
            </c:extLst>
          </c:dPt>
          <c:cat>
            <c:strRef>
              <c:f>'Empirical Rule'!$Q$14:$Q$19</c:f>
              <c:strCache>
                <c:ptCount val="6"/>
                <c:pt idx="0">
                  <c:v>&lt; 0</c:v>
                </c:pt>
                <c:pt idx="1">
                  <c:v>0 to 0</c:v>
                </c:pt>
                <c:pt idx="2">
                  <c:v>0 to 0</c:v>
                </c:pt>
                <c:pt idx="3">
                  <c:v>0 to 0</c:v>
                </c:pt>
                <c:pt idx="4">
                  <c:v>0 to 0</c:v>
                </c:pt>
                <c:pt idx="5">
                  <c:v>&gt; 0</c:v>
                </c:pt>
              </c:strCache>
            </c:strRef>
          </c:cat>
          <c:val>
            <c:numRef>
              <c:f>'Empirical Rule'!$R$14:$R$19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C73-4D5C-9507-FBA8650F96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27"/>
        <c:axId val="2027532575"/>
        <c:axId val="875862879"/>
      </c:barChart>
      <c:catAx>
        <c:axId val="20275325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5862879"/>
        <c:crosses val="autoZero"/>
        <c:auto val="1"/>
        <c:lblAlgn val="ctr"/>
        <c:lblOffset val="100"/>
        <c:noMultiLvlLbl val="0"/>
      </c:catAx>
      <c:valAx>
        <c:axId val="8758628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2753257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2">
          <a:lumMod val="40000"/>
          <a:lumOff val="60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'Empirical Rule'!$Z$76</c:f>
          <c:strCache>
            <c:ptCount val="1"/>
            <c:pt idx="0">
              <c:v>Empirical Rule: 68-95-99%</c:v>
            </c:pt>
          </c:strCache>
        </c:strRef>
      </c:tx>
      <c:overlay val="0"/>
      <c:txPr>
        <a:bodyPr/>
        <a:lstStyle/>
        <a:p>
          <a:pPr>
            <a:defRPr b="0"/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1.7816123323792291E-2"/>
          <c:y val="1.8159243788937393E-2"/>
          <c:w val="0.96436775335241542"/>
          <c:h val="0.92953870622354751"/>
        </c:manualLayout>
      </c:layout>
      <c:scatterChart>
        <c:scatterStyle val="lineMarker"/>
        <c:varyColors val="0"/>
        <c:ser>
          <c:idx val="13"/>
          <c:order val="0"/>
          <c:tx>
            <c:v>equationLEFT</c:v>
          </c:tx>
          <c:marker>
            <c:symbol val="none"/>
          </c:marker>
          <c:dLbls>
            <c:dLbl>
              <c:idx val="0"/>
              <c:tx>
                <c:rich>
                  <a:bodyPr wrap="square" lIns="0" tIns="0" rIns="0" bIns="0" anchor="ctr" anchorCtr="0">
                    <a:noAutofit/>
                  </a:bodyPr>
                  <a:lstStyle/>
                  <a:p>
                    <a:pPr algn="ctr">
                      <a:defRPr/>
                    </a:pPr>
                    <a:endParaRPr lang="en-US"/>
                  </a:p>
                </c:rich>
              </c:tx>
              <c:spPr>
                <a:noFill/>
                <a:ln>
                  <a:solidFill>
                    <a:schemeClr val="bg1">
                      <a:lumMod val="85000"/>
                    </a:schemeClr>
                  </a:solidFill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layout>
                    <c:manualLayout>
                      <c:w val="0.24182593733186888"/>
                      <c:h val="0.19838693633952253"/>
                    </c:manualLayout>
                  </c15:layout>
                  <c15:showDataLabelsRange val="1"/>
                </c:ext>
                <c:ext xmlns:c16="http://schemas.microsoft.com/office/drawing/2014/chart" uri="{C3380CC4-5D6E-409C-BE32-E72D297353CC}">
                  <c16:uniqueId val="{00000000-6E06-439E-8ADC-76961E183730}"/>
                </c:ext>
              </c:extLst>
            </c:dLbl>
            <c:spPr>
              <a:noFill/>
              <a:ln>
                <a:solidFill>
                  <a:schemeClr val="bg1">
                    <a:lumMod val="85000"/>
                  </a:schemeClr>
                </a:solidFill>
              </a:ln>
              <a:effectLst/>
            </c:spPr>
            <c:txPr>
              <a:bodyPr wrap="square" lIns="91440" tIns="19050" rIns="38100" bIns="19050" anchor="ctr" anchorCtr="0">
                <a:spAutoFit/>
              </a:bodyPr>
              <a:lstStyle/>
              <a:p>
                <a:pPr algn="l">
                  <a:defRPr/>
                </a:pPr>
                <a:endParaRPr lang="en-US"/>
              </a:p>
            </c:txPr>
            <c:dLblPos val="b"/>
            <c:showLegendKey val="0"/>
            <c:showVal val="0"/>
            <c:showCatName val="0"/>
            <c:showSerName val="0"/>
            <c:showPercent val="0"/>
            <c:showBubbleSize val="0"/>
            <c:separator>,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'Empirical Rule'!$X$83</c:f>
              <c:numCache>
                <c:formatCode>General</c:formatCode>
                <c:ptCount val="1"/>
                <c:pt idx="0">
                  <c:v>-3.5</c:v>
                </c:pt>
              </c:numCache>
            </c:numRef>
          </c:xVal>
          <c:yVal>
            <c:numRef>
              <c:f>'Empirical Rule'!$Y$83</c:f>
              <c:numCache>
                <c:formatCode>General</c:formatCode>
                <c:ptCount val="1"/>
                <c:pt idx="0">
                  <c:v>#N/A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'Empirical Rule'!$Z$83</c15:f>
                <c15:dlblRangeCache>
                  <c:ptCount val="1"/>
                  <c:pt idx="0">
                    <c:v>x to P(x)
z = (x -μ) / σ
⟵ P(x) = P(z) = norm.s.dist(z, true)
⟶ P(x) = P(z) = 1-norm.s.dist(z, true)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6E06-439E-8ADC-76961E183730}"/>
            </c:ext>
          </c:extLst>
        </c:ser>
        <c:ser>
          <c:idx val="14"/>
          <c:order val="1"/>
          <c:tx>
            <c:v>equationRIGHT</c:v>
          </c:tx>
          <c:marker>
            <c:symbol val="none"/>
          </c:marker>
          <c:dLbls>
            <c:dLbl>
              <c:idx val="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1"/>
                </c:ext>
                <c:ext xmlns:c16="http://schemas.microsoft.com/office/drawing/2014/chart" uri="{C3380CC4-5D6E-409C-BE32-E72D297353CC}">
                  <c16:uniqueId val="{00000002-6E06-439E-8ADC-76961E183730}"/>
                </c:ext>
              </c:extLst>
            </c:dLbl>
            <c:spPr>
              <a:noFill/>
              <a:ln>
                <a:solidFill>
                  <a:schemeClr val="bg1">
                    <a:lumMod val="85000"/>
                  </a:schemeClr>
                </a:solidFill>
              </a:ln>
              <a:effectLst/>
            </c:sp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'Empirical Rule'!$AB$83</c:f>
              <c:numCache>
                <c:formatCode>General</c:formatCode>
                <c:ptCount val="1"/>
                <c:pt idx="0">
                  <c:v>3.5</c:v>
                </c:pt>
              </c:numCache>
            </c:numRef>
          </c:xVal>
          <c:yVal>
            <c:numRef>
              <c:f>'Empirical Rule'!$AC$83</c:f>
              <c:numCache>
                <c:formatCode>General</c:formatCode>
                <c:ptCount val="1"/>
                <c:pt idx="0">
                  <c:v>#N/A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'Empirical Rule'!$AD$83</c15:f>
                <c15:dlblRangeCache>
                  <c:ptCount val="1"/>
                  <c:pt idx="0">
                    <c:v>P(x) to x
⟵ z = norm.s.inv(P(x))
⟶ z = norm.s.inv(1-P(x))
x = zσ + μ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3-6E06-439E-8ADC-76961E183730}"/>
            </c:ext>
          </c:extLst>
        </c:ser>
        <c:ser>
          <c:idx val="0"/>
          <c:order val="2"/>
          <c:tx>
            <c:strRef>
              <c:f>'Empirical Rule'!$AM$51</c:f>
              <c:strCache>
                <c:ptCount val="1"/>
                <c:pt idx="0">
                  <c:v>Z or T</c:v>
                </c:pt>
              </c:strCache>
            </c:strRef>
          </c:tx>
          <c:spPr>
            <a:ln w="19050" cap="rnd">
              <a:solidFill>
                <a:srgbClr val="00B0F0"/>
              </a:solidFill>
              <a:round/>
            </a:ln>
            <a:effectLst/>
          </c:spPr>
          <c:marker>
            <c:symbol val="none"/>
          </c:marker>
          <c:xVal>
            <c:numRef>
              <c:f>'Empirical Rule'!$AL$52:$AL$196</c:f>
              <c:numCache>
                <c:formatCode>General</c:formatCode>
                <c:ptCount val="145"/>
                <c:pt idx="0">
                  <c:v>-3</c:v>
                </c:pt>
                <c:pt idx="1">
                  <c:v>-2.9583333333333335</c:v>
                </c:pt>
                <c:pt idx="2">
                  <c:v>-2.916666666666667</c:v>
                </c:pt>
                <c:pt idx="3">
                  <c:v>-2.8750000000000004</c:v>
                </c:pt>
                <c:pt idx="4">
                  <c:v>-2.8333333333333339</c:v>
                </c:pt>
                <c:pt idx="5">
                  <c:v>-2.7916666666666674</c:v>
                </c:pt>
                <c:pt idx="6">
                  <c:v>-2.7500000000000009</c:v>
                </c:pt>
                <c:pt idx="7">
                  <c:v>-2.7083333333333344</c:v>
                </c:pt>
                <c:pt idx="8">
                  <c:v>-2.6666666666666679</c:v>
                </c:pt>
                <c:pt idx="9">
                  <c:v>-2.6250000000000013</c:v>
                </c:pt>
                <c:pt idx="10">
                  <c:v>-2.5833333333333348</c:v>
                </c:pt>
                <c:pt idx="11">
                  <c:v>-2.5416666666666683</c:v>
                </c:pt>
                <c:pt idx="12">
                  <c:v>-2.5000000000000018</c:v>
                </c:pt>
                <c:pt idx="13">
                  <c:v>-2.4583333333333353</c:v>
                </c:pt>
                <c:pt idx="14">
                  <c:v>-2.4166666666666687</c:v>
                </c:pt>
                <c:pt idx="15">
                  <c:v>-2.3750000000000022</c:v>
                </c:pt>
                <c:pt idx="16">
                  <c:v>-2.3333333333333357</c:v>
                </c:pt>
                <c:pt idx="17">
                  <c:v>-2.2916666666666692</c:v>
                </c:pt>
                <c:pt idx="18">
                  <c:v>-2.2500000000000027</c:v>
                </c:pt>
                <c:pt idx="19">
                  <c:v>-2.2083333333333361</c:v>
                </c:pt>
                <c:pt idx="20">
                  <c:v>-2.1666666666666696</c:v>
                </c:pt>
                <c:pt idx="21">
                  <c:v>-2.1250000000000031</c:v>
                </c:pt>
                <c:pt idx="22">
                  <c:v>-2.0833333333333366</c:v>
                </c:pt>
                <c:pt idx="23">
                  <c:v>-2.0416666666666701</c:v>
                </c:pt>
                <c:pt idx="24">
                  <c:v>-2.0000000000000036</c:v>
                </c:pt>
                <c:pt idx="25">
                  <c:v>-1.9583333333333368</c:v>
                </c:pt>
                <c:pt idx="26">
                  <c:v>-1.9166666666666701</c:v>
                </c:pt>
                <c:pt idx="27">
                  <c:v>-1.8750000000000033</c:v>
                </c:pt>
                <c:pt idx="28">
                  <c:v>-1.8333333333333366</c:v>
                </c:pt>
                <c:pt idx="29">
                  <c:v>-1.7916666666666698</c:v>
                </c:pt>
                <c:pt idx="30">
                  <c:v>-1.7500000000000031</c:v>
                </c:pt>
                <c:pt idx="31">
                  <c:v>-1.7083333333333364</c:v>
                </c:pt>
                <c:pt idx="32">
                  <c:v>-1.6666666666666696</c:v>
                </c:pt>
                <c:pt idx="33">
                  <c:v>-1.6250000000000029</c:v>
                </c:pt>
                <c:pt idx="34">
                  <c:v>-1.5833333333333361</c:v>
                </c:pt>
                <c:pt idx="35">
                  <c:v>-1.5416666666666694</c:v>
                </c:pt>
                <c:pt idx="36">
                  <c:v>-1.5000000000000027</c:v>
                </c:pt>
                <c:pt idx="37">
                  <c:v>-1.4583333333333359</c:v>
                </c:pt>
                <c:pt idx="38">
                  <c:v>-1.4166666666666692</c:v>
                </c:pt>
                <c:pt idx="39">
                  <c:v>-1.3750000000000024</c:v>
                </c:pt>
                <c:pt idx="40">
                  <c:v>-1.3333333333333357</c:v>
                </c:pt>
                <c:pt idx="41">
                  <c:v>-1.291666666666669</c:v>
                </c:pt>
                <c:pt idx="42">
                  <c:v>-1.2500000000000022</c:v>
                </c:pt>
                <c:pt idx="43">
                  <c:v>-1.2083333333333355</c:v>
                </c:pt>
                <c:pt idx="44">
                  <c:v>-1.1666666666666687</c:v>
                </c:pt>
                <c:pt idx="45">
                  <c:v>-1.125000000000002</c:v>
                </c:pt>
                <c:pt idx="46">
                  <c:v>-1.0833333333333353</c:v>
                </c:pt>
                <c:pt idx="47">
                  <c:v>-1.0416666666666685</c:v>
                </c:pt>
                <c:pt idx="48">
                  <c:v>-1.0000000000000018</c:v>
                </c:pt>
                <c:pt idx="49">
                  <c:v>-0.95833333333333515</c:v>
                </c:pt>
                <c:pt idx="50">
                  <c:v>-0.91666666666666852</c:v>
                </c:pt>
                <c:pt idx="51">
                  <c:v>-0.87500000000000189</c:v>
                </c:pt>
                <c:pt idx="52">
                  <c:v>-0.83333333333333526</c:v>
                </c:pt>
                <c:pt idx="53">
                  <c:v>-0.79166666666666863</c:v>
                </c:pt>
                <c:pt idx="54">
                  <c:v>-0.750000000000002</c:v>
                </c:pt>
                <c:pt idx="55">
                  <c:v>-0.70833333333333537</c:v>
                </c:pt>
                <c:pt idx="56">
                  <c:v>-0.66666666666666874</c:v>
                </c:pt>
                <c:pt idx="57">
                  <c:v>-0.62500000000000211</c:v>
                </c:pt>
                <c:pt idx="58">
                  <c:v>-0.58333333333333548</c:v>
                </c:pt>
                <c:pt idx="59">
                  <c:v>-0.54166666666666885</c:v>
                </c:pt>
                <c:pt idx="60">
                  <c:v>-0.50000000000000222</c:v>
                </c:pt>
                <c:pt idx="61">
                  <c:v>-0.45833333333333554</c:v>
                </c:pt>
                <c:pt idx="62">
                  <c:v>-0.41666666666666885</c:v>
                </c:pt>
                <c:pt idx="63">
                  <c:v>-0.37500000000000216</c:v>
                </c:pt>
                <c:pt idx="64">
                  <c:v>-0.33333333333333548</c:v>
                </c:pt>
                <c:pt idx="65">
                  <c:v>-0.29166666666666879</c:v>
                </c:pt>
                <c:pt idx="66">
                  <c:v>-0.25000000000000211</c:v>
                </c:pt>
                <c:pt idx="67">
                  <c:v>-0.20833333333333545</c:v>
                </c:pt>
                <c:pt idx="68">
                  <c:v>-0.16666666666666879</c:v>
                </c:pt>
                <c:pt idx="69">
                  <c:v>-0.12500000000000214</c:v>
                </c:pt>
                <c:pt idx="70">
                  <c:v>-8.333333333333548E-2</c:v>
                </c:pt>
                <c:pt idx="71">
                  <c:v>-4.1666666666668815E-2</c:v>
                </c:pt>
                <c:pt idx="72">
                  <c:v>-2.1510571102112408E-15</c:v>
                </c:pt>
                <c:pt idx="73">
                  <c:v>4.1666666666664513E-2</c:v>
                </c:pt>
                <c:pt idx="74">
                  <c:v>8.3333333333331178E-2</c:v>
                </c:pt>
                <c:pt idx="75">
                  <c:v>0.12499999999999784</c:v>
                </c:pt>
                <c:pt idx="76">
                  <c:v>0.16666666666666449</c:v>
                </c:pt>
                <c:pt idx="77">
                  <c:v>0.20833333333333115</c:v>
                </c:pt>
                <c:pt idx="78">
                  <c:v>0.24999999999999781</c:v>
                </c:pt>
                <c:pt idx="79">
                  <c:v>0.29166666666666446</c:v>
                </c:pt>
                <c:pt idx="80">
                  <c:v>0.33333333333333115</c:v>
                </c:pt>
                <c:pt idx="81">
                  <c:v>0.37499999999999784</c:v>
                </c:pt>
                <c:pt idx="82">
                  <c:v>0.41666666666666452</c:v>
                </c:pt>
                <c:pt idx="83">
                  <c:v>0.45833333333333121</c:v>
                </c:pt>
                <c:pt idx="84">
                  <c:v>0.49999999999999789</c:v>
                </c:pt>
                <c:pt idx="85">
                  <c:v>0.54166666666666452</c:v>
                </c:pt>
                <c:pt idx="86">
                  <c:v>0.58333333333333115</c:v>
                </c:pt>
                <c:pt idx="87">
                  <c:v>0.62499999999999778</c:v>
                </c:pt>
                <c:pt idx="88">
                  <c:v>0.66666666666666441</c:v>
                </c:pt>
                <c:pt idx="89">
                  <c:v>0.70833333333333104</c:v>
                </c:pt>
                <c:pt idx="90">
                  <c:v>0.74999999999999767</c:v>
                </c:pt>
                <c:pt idx="91">
                  <c:v>0.7916666666666643</c:v>
                </c:pt>
                <c:pt idx="92">
                  <c:v>0.83333333333333093</c:v>
                </c:pt>
                <c:pt idx="93">
                  <c:v>0.87499999999999756</c:v>
                </c:pt>
                <c:pt idx="94">
                  <c:v>0.91666666666666419</c:v>
                </c:pt>
                <c:pt idx="95">
                  <c:v>0.95833333333333082</c:v>
                </c:pt>
                <c:pt idx="96">
                  <c:v>0.99999999999999745</c:v>
                </c:pt>
                <c:pt idx="97">
                  <c:v>1.0416666666666641</c:v>
                </c:pt>
                <c:pt idx="98">
                  <c:v>1.0833333333333308</c:v>
                </c:pt>
                <c:pt idx="99">
                  <c:v>1.1249999999999976</c:v>
                </c:pt>
                <c:pt idx="100">
                  <c:v>1.1666666666666643</c:v>
                </c:pt>
                <c:pt idx="101">
                  <c:v>1.208333333333331</c:v>
                </c:pt>
                <c:pt idx="102">
                  <c:v>1.2499999999999978</c:v>
                </c:pt>
                <c:pt idx="103">
                  <c:v>1.2916666666666645</c:v>
                </c:pt>
                <c:pt idx="104">
                  <c:v>1.3333333333333313</c:v>
                </c:pt>
                <c:pt idx="105">
                  <c:v>1.374999999999998</c:v>
                </c:pt>
                <c:pt idx="106">
                  <c:v>1.4166666666666647</c:v>
                </c:pt>
                <c:pt idx="107">
                  <c:v>1.4583333333333315</c:v>
                </c:pt>
                <c:pt idx="108">
                  <c:v>1.4999999999999982</c:v>
                </c:pt>
                <c:pt idx="109">
                  <c:v>1.541666666666665</c:v>
                </c:pt>
                <c:pt idx="110">
                  <c:v>1.5833333333333317</c:v>
                </c:pt>
                <c:pt idx="111">
                  <c:v>1.6249999999999984</c:v>
                </c:pt>
                <c:pt idx="112">
                  <c:v>1.6666666666666652</c:v>
                </c:pt>
                <c:pt idx="113">
                  <c:v>1.7083333333333319</c:v>
                </c:pt>
                <c:pt idx="114">
                  <c:v>1.7499999999999987</c:v>
                </c:pt>
                <c:pt idx="115">
                  <c:v>1.7916666666666654</c:v>
                </c:pt>
                <c:pt idx="116">
                  <c:v>1.8333333333333321</c:v>
                </c:pt>
                <c:pt idx="117">
                  <c:v>1.8749999999999989</c:v>
                </c:pt>
                <c:pt idx="118">
                  <c:v>1.9166666666666656</c:v>
                </c:pt>
                <c:pt idx="119">
                  <c:v>1.9583333333333324</c:v>
                </c:pt>
                <c:pt idx="120">
                  <c:v>1.9999999999999991</c:v>
                </c:pt>
                <c:pt idx="121">
                  <c:v>2.0416666666666656</c:v>
                </c:pt>
                <c:pt idx="122">
                  <c:v>2.0833333333333321</c:v>
                </c:pt>
                <c:pt idx="123">
                  <c:v>2.1249999999999987</c:v>
                </c:pt>
                <c:pt idx="124">
                  <c:v>2.1666666666666652</c:v>
                </c:pt>
                <c:pt idx="125">
                  <c:v>2.2083333333333317</c:v>
                </c:pt>
                <c:pt idx="126">
                  <c:v>2.2499999999999982</c:v>
                </c:pt>
                <c:pt idx="127">
                  <c:v>2.2916666666666647</c:v>
                </c:pt>
                <c:pt idx="128">
                  <c:v>2.3333333333333313</c:v>
                </c:pt>
                <c:pt idx="129">
                  <c:v>2.3749999999999978</c:v>
                </c:pt>
                <c:pt idx="130">
                  <c:v>2.4166666666666643</c:v>
                </c:pt>
                <c:pt idx="131">
                  <c:v>2.4583333333333308</c:v>
                </c:pt>
                <c:pt idx="132">
                  <c:v>2.4999999999999973</c:v>
                </c:pt>
                <c:pt idx="133">
                  <c:v>2.5416666666666639</c:v>
                </c:pt>
                <c:pt idx="134">
                  <c:v>2.5833333333333304</c:v>
                </c:pt>
                <c:pt idx="135">
                  <c:v>2.6249999999999969</c:v>
                </c:pt>
                <c:pt idx="136">
                  <c:v>2.6666666666666634</c:v>
                </c:pt>
                <c:pt idx="137">
                  <c:v>2.7083333333333299</c:v>
                </c:pt>
                <c:pt idx="138">
                  <c:v>2.7499999999999964</c:v>
                </c:pt>
                <c:pt idx="139">
                  <c:v>2.791666666666663</c:v>
                </c:pt>
                <c:pt idx="140">
                  <c:v>2.8333333333333295</c:v>
                </c:pt>
                <c:pt idx="141">
                  <c:v>2.874999999999996</c:v>
                </c:pt>
                <c:pt idx="142">
                  <c:v>2.9166666666666625</c:v>
                </c:pt>
                <c:pt idx="143">
                  <c:v>2.958333333333329</c:v>
                </c:pt>
                <c:pt idx="144">
                  <c:v>2.9999999999999956</c:v>
                </c:pt>
              </c:numCache>
            </c:numRef>
          </c:xVal>
          <c:yVal>
            <c:numRef>
              <c:f>'Empirical Rule'!$AM$52:$AM$196</c:f>
              <c:numCache>
                <c:formatCode>General</c:formatCode>
                <c:ptCount val="145"/>
                <c:pt idx="0">
                  <c:v>4.4318484119380075E-3</c:v>
                </c:pt>
                <c:pt idx="1">
                  <c:v>5.0175847389326532E-3</c:v>
                </c:pt>
                <c:pt idx="2">
                  <c:v>5.6708812194458807E-3</c:v>
                </c:pt>
                <c:pt idx="3">
                  <c:v>6.3981203107235513E-3</c:v>
                </c:pt>
                <c:pt idx="4">
                  <c:v>7.2060997646092168E-3</c:v>
                </c:pt>
                <c:pt idx="5">
                  <c:v>8.1020357469784796E-3</c:v>
                </c:pt>
                <c:pt idx="6">
                  <c:v>9.0935625015910286E-3</c:v>
                </c:pt>
                <c:pt idx="7">
                  <c:v>1.0188728126088616E-2</c:v>
                </c:pt>
                <c:pt idx="8">
                  <c:v>1.1395986023797402E-2</c:v>
                </c:pt>
                <c:pt idx="9">
                  <c:v>1.2724181596831387E-2</c:v>
                </c:pt>
                <c:pt idx="10">
                  <c:v>1.4182533754437251E-2</c:v>
                </c:pt>
                <c:pt idx="11">
                  <c:v>1.5780610826231802E-2</c:v>
                </c:pt>
                <c:pt idx="12">
                  <c:v>1.7528300493568461E-2</c:v>
                </c:pt>
                <c:pt idx="13">
                  <c:v>1.9435773384264884E-2</c:v>
                </c:pt>
                <c:pt idx="14">
                  <c:v>2.1513440016773546E-2</c:v>
                </c:pt>
                <c:pt idx="15">
                  <c:v>2.3771900829913678E-2</c:v>
                </c:pt>
                <c:pt idx="16">
                  <c:v>2.6221889093709354E-2</c:v>
                </c:pt>
                <c:pt idx="17">
                  <c:v>2.8874206565747223E-2</c:v>
                </c:pt>
                <c:pt idx="18">
                  <c:v>3.1739651835667224E-2</c:v>
                </c:pt>
                <c:pt idx="19">
                  <c:v>3.482894138763417E-2</c:v>
                </c:pt>
                <c:pt idx="20">
                  <c:v>3.8152623506417724E-2</c:v>
                </c:pt>
                <c:pt idx="21">
                  <c:v>4.1720985256338335E-2</c:v>
                </c:pt>
                <c:pt idx="22">
                  <c:v>4.5543952872905295E-2</c:v>
                </c:pt>
                <c:pt idx="23">
                  <c:v>4.9630986023358713E-2</c:v>
                </c:pt>
                <c:pt idx="24">
                  <c:v>5.3990966513187674E-2</c:v>
                </c:pt>
                <c:pt idx="25">
                  <c:v>5.8632082139484169E-2</c:v>
                </c:pt>
                <c:pt idx="26">
                  <c:v>6.3561706516961941E-2</c:v>
                </c:pt>
                <c:pt idx="27">
                  <c:v>6.8786275826691473E-2</c:v>
                </c:pt>
                <c:pt idx="28">
                  <c:v>7.4311163558992643E-2</c:v>
                </c:pt>
                <c:pt idx="29">
                  <c:v>8.0140554438265552E-2</c:v>
                </c:pt>
                <c:pt idx="30">
                  <c:v>8.627731882651106E-2</c:v>
                </c:pt>
                <c:pt idx="31">
                  <c:v>9.2722889001515207E-2</c:v>
                </c:pt>
                <c:pt idx="32">
                  <c:v>9.9477138792748207E-2</c:v>
                </c:pt>
                <c:pt idx="33">
                  <c:v>0.10653826813058456</c:v>
                </c:pt>
                <c:pt idx="34">
                  <c:v>0.11390269412019136</c:v>
                </c:pt>
                <c:pt idx="35">
                  <c:v>0.12156495028818042</c:v>
                </c:pt>
                <c:pt idx="36">
                  <c:v>0.12951759566589122</c:v>
                </c:pt>
                <c:pt idx="37">
                  <c:v>0.13775113536619732</c:v>
                </c:pt>
                <c:pt idx="38">
                  <c:v>0.14625395427953519</c:v>
                </c:pt>
                <c:pt idx="39">
                  <c:v>0.15501226545829269</c:v>
                </c:pt>
                <c:pt idx="40">
                  <c:v>0.1640100746759931</c:v>
                </c:pt>
                <c:pt idx="41">
                  <c:v>0.17322916253851786</c:v>
                </c:pt>
                <c:pt idx="42">
                  <c:v>0.18264908538902141</c:v>
                </c:pt>
                <c:pt idx="43">
                  <c:v>0.19224719608678109</c:v>
                </c:pt>
                <c:pt idx="44">
                  <c:v>0.20199868555405839</c:v>
                </c:pt>
                <c:pt idx="45">
                  <c:v>0.21187664577569898</c:v>
                </c:pt>
                <c:pt idx="46">
                  <c:v>0.22185215470573549</c:v>
                </c:pt>
                <c:pt idx="47">
                  <c:v>0.23189438328624226</c:v>
                </c:pt>
                <c:pt idx="48">
                  <c:v>0.24197072451914292</c:v>
                </c:pt>
                <c:pt idx="49">
                  <c:v>0.25204694425504476</c:v>
                </c:pt>
                <c:pt idx="50">
                  <c:v>0.262087353078301</c:v>
                </c:pt>
                <c:pt idx="51">
                  <c:v>0.27205499837854308</c:v>
                </c:pt>
                <c:pt idx="52">
                  <c:v>0.2819118754103021</c:v>
                </c:pt>
                <c:pt idx="53">
                  <c:v>0.29161915585865517</c:v>
                </c:pt>
                <c:pt idx="54">
                  <c:v>0.30113743215480399</c:v>
                </c:pt>
                <c:pt idx="55">
                  <c:v>0.31042697552584209</c:v>
                </c:pt>
                <c:pt idx="56">
                  <c:v>0.31944800552235181</c:v>
                </c:pt>
                <c:pt idx="57">
                  <c:v>0.32816096855037463</c:v>
                </c:pt>
                <c:pt idx="58">
                  <c:v>0.33652682274495277</c:v>
                </c:pt>
                <c:pt idx="59">
                  <c:v>0.34450732636471215</c:v>
                </c:pt>
                <c:pt idx="60">
                  <c:v>0.35206532676429914</c:v>
                </c:pt>
                <c:pt idx="61">
                  <c:v>0.35916504691680912</c:v>
                </c:pt>
                <c:pt idx="62">
                  <c:v>0.36577236641400213</c:v>
                </c:pt>
                <c:pt idx="63">
                  <c:v>0.37185509386976862</c:v>
                </c:pt>
                <c:pt idx="64">
                  <c:v>0.37738322769299293</c:v>
                </c:pt>
                <c:pt idx="65">
                  <c:v>0.3823292022799164</c:v>
                </c:pt>
                <c:pt idx="66">
                  <c:v>0.38666811680284902</c:v>
                </c:pt>
                <c:pt idx="67">
                  <c:v>0.39037794394036218</c:v>
                </c:pt>
                <c:pt idx="68">
                  <c:v>0.39343971610193973</c:v>
                </c:pt>
                <c:pt idx="69">
                  <c:v>0.39583768694474941</c:v>
                </c:pt>
                <c:pt idx="70">
                  <c:v>0.39755946625834188</c:v>
                </c:pt>
                <c:pt idx="71">
                  <c:v>0.39859612660068527</c:v>
                </c:pt>
                <c:pt idx="72">
                  <c:v>0.3989422804014327</c:v>
                </c:pt>
                <c:pt idx="73">
                  <c:v>0.39859612660068539</c:v>
                </c:pt>
                <c:pt idx="74">
                  <c:v>0.39755946625834204</c:v>
                </c:pt>
                <c:pt idx="75">
                  <c:v>0.39583768694474958</c:v>
                </c:pt>
                <c:pt idx="76">
                  <c:v>0.39343971610194006</c:v>
                </c:pt>
                <c:pt idx="77">
                  <c:v>0.39037794394036252</c:v>
                </c:pt>
                <c:pt idx="78">
                  <c:v>0.3866681168028494</c:v>
                </c:pt>
                <c:pt idx="79">
                  <c:v>0.3823292022799169</c:v>
                </c:pt>
                <c:pt idx="80">
                  <c:v>0.37738322769299348</c:v>
                </c:pt>
                <c:pt idx="81">
                  <c:v>0.37185509386976923</c:v>
                </c:pt>
                <c:pt idx="82">
                  <c:v>0.36577236641400274</c:v>
                </c:pt>
                <c:pt idx="83">
                  <c:v>0.35916504691680978</c:v>
                </c:pt>
                <c:pt idx="84">
                  <c:v>0.35206532676429986</c:v>
                </c:pt>
                <c:pt idx="85">
                  <c:v>0.34450732636471298</c:v>
                </c:pt>
                <c:pt idx="86">
                  <c:v>0.3365268227449536</c:v>
                </c:pt>
                <c:pt idx="87">
                  <c:v>0.32816096855037552</c:v>
                </c:pt>
                <c:pt idx="88">
                  <c:v>0.31944800552235275</c:v>
                </c:pt>
                <c:pt idx="89">
                  <c:v>0.31042697552584309</c:v>
                </c:pt>
                <c:pt idx="90">
                  <c:v>0.30113743215480498</c:v>
                </c:pt>
                <c:pt idx="91">
                  <c:v>0.29161915585865616</c:v>
                </c:pt>
                <c:pt idx="92">
                  <c:v>0.2819118754103031</c:v>
                </c:pt>
                <c:pt idx="93">
                  <c:v>0.27205499837854408</c:v>
                </c:pt>
                <c:pt idx="94">
                  <c:v>0.262087353078302</c:v>
                </c:pt>
                <c:pt idx="95">
                  <c:v>0.25204694425504581</c:v>
                </c:pt>
                <c:pt idx="96">
                  <c:v>0.24197072451914398</c:v>
                </c:pt>
                <c:pt idx="97">
                  <c:v>0.23189438328624334</c:v>
                </c:pt>
                <c:pt idx="98">
                  <c:v>0.22185215470573658</c:v>
                </c:pt>
                <c:pt idx="99">
                  <c:v>0.21187664577570006</c:v>
                </c:pt>
                <c:pt idx="100">
                  <c:v>0.20199868555405945</c:v>
                </c:pt>
                <c:pt idx="101">
                  <c:v>0.19224719608678212</c:v>
                </c:pt>
                <c:pt idx="102">
                  <c:v>0.18264908538902241</c:v>
                </c:pt>
                <c:pt idx="103">
                  <c:v>0.17322916253851886</c:v>
                </c:pt>
                <c:pt idx="104">
                  <c:v>0.16401007467599407</c:v>
                </c:pt>
                <c:pt idx="105">
                  <c:v>0.15501226545829364</c:v>
                </c:pt>
                <c:pt idx="106">
                  <c:v>0.14625395427953614</c:v>
                </c:pt>
                <c:pt idx="107">
                  <c:v>0.13775113536619821</c:v>
                </c:pt>
                <c:pt idx="108">
                  <c:v>0.12951759566589208</c:v>
                </c:pt>
                <c:pt idx="109">
                  <c:v>0.12156495028818123</c:v>
                </c:pt>
                <c:pt idx="110">
                  <c:v>0.11390269412019215</c:v>
                </c:pt>
                <c:pt idx="111">
                  <c:v>0.10653826813058534</c:v>
                </c:pt>
                <c:pt idx="112">
                  <c:v>9.9477138792748943E-2</c:v>
                </c:pt>
                <c:pt idx="113">
                  <c:v>9.2722889001515929E-2</c:v>
                </c:pt>
                <c:pt idx="114">
                  <c:v>8.6277318826511712E-2</c:v>
                </c:pt>
                <c:pt idx="115">
                  <c:v>8.014055443826619E-2</c:v>
                </c:pt>
                <c:pt idx="116">
                  <c:v>7.4311163558993254E-2</c:v>
                </c:pt>
                <c:pt idx="117">
                  <c:v>6.8786275826692042E-2</c:v>
                </c:pt>
                <c:pt idx="118">
                  <c:v>6.3561706516962482E-2</c:v>
                </c:pt>
                <c:pt idx="119">
                  <c:v>5.8632082139484676E-2</c:v>
                </c:pt>
                <c:pt idx="120">
                  <c:v>5.3990966513188146E-2</c:v>
                </c:pt>
                <c:pt idx="121">
                  <c:v>4.9630986023359178E-2</c:v>
                </c:pt>
                <c:pt idx="122">
                  <c:v>4.5543952872905698E-2</c:v>
                </c:pt>
                <c:pt idx="123">
                  <c:v>4.1720985256338723E-2</c:v>
                </c:pt>
                <c:pt idx="124">
                  <c:v>3.8152623506418078E-2</c:v>
                </c:pt>
                <c:pt idx="125">
                  <c:v>3.4828941387634517E-2</c:v>
                </c:pt>
                <c:pt idx="126">
                  <c:v>3.173965183566755E-2</c:v>
                </c:pt>
                <c:pt idx="127">
                  <c:v>2.8874206565747504E-2</c:v>
                </c:pt>
                <c:pt idx="128">
                  <c:v>2.6221889093709622E-2</c:v>
                </c:pt>
                <c:pt idx="129">
                  <c:v>2.3771900829913931E-2</c:v>
                </c:pt>
                <c:pt idx="130">
                  <c:v>2.1513440016773775E-2</c:v>
                </c:pt>
                <c:pt idx="131">
                  <c:v>1.9435773384265099E-2</c:v>
                </c:pt>
                <c:pt idx="132">
                  <c:v>1.7528300493568655E-2</c:v>
                </c:pt>
                <c:pt idx="133">
                  <c:v>1.5780610826231976E-2</c:v>
                </c:pt>
                <c:pt idx="134">
                  <c:v>1.4182533754437414E-2</c:v>
                </c:pt>
                <c:pt idx="135">
                  <c:v>1.2724181596831535E-2</c:v>
                </c:pt>
                <c:pt idx="136">
                  <c:v>1.1395986023797539E-2</c:v>
                </c:pt>
                <c:pt idx="137">
                  <c:v>1.0188728126088738E-2</c:v>
                </c:pt>
                <c:pt idx="138">
                  <c:v>9.0935625015911431E-3</c:v>
                </c:pt>
                <c:pt idx="139">
                  <c:v>8.1020357469785802E-3</c:v>
                </c:pt>
                <c:pt idx="140">
                  <c:v>7.2060997646093061E-3</c:v>
                </c:pt>
                <c:pt idx="141">
                  <c:v>6.3981203107236302E-3</c:v>
                </c:pt>
                <c:pt idx="142">
                  <c:v>5.6708812194459562E-3</c:v>
                </c:pt>
                <c:pt idx="143">
                  <c:v>5.01758473893272E-3</c:v>
                </c:pt>
                <c:pt idx="144">
                  <c:v>4.4318484119380665E-3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6E06-439E-8ADC-76961E183730}"/>
            </c:ext>
          </c:extLst>
        </c:ser>
        <c:ser>
          <c:idx val="1"/>
          <c:order val="3"/>
          <c:tx>
            <c:strRef>
              <c:f>'Empirical Rule'!$AN$51</c:f>
              <c:strCache>
                <c:ptCount val="1"/>
                <c:pt idx="0">
                  <c:v>normal pop X1</c:v>
                </c:pt>
              </c:strCache>
            </c:strRef>
          </c:tx>
          <c:spPr>
            <a:ln w="22225" cap="rnd">
              <a:noFill/>
              <a:round/>
            </a:ln>
            <a:effectLst/>
          </c:spPr>
          <c:marker>
            <c:symbol val="none"/>
          </c:marker>
          <c:errBars>
            <c:errDir val="y"/>
            <c:errBarType val="minus"/>
            <c:errValType val="percentage"/>
            <c:noEndCap val="1"/>
            <c:val val="100"/>
            <c:spPr>
              <a:noFill/>
              <a:ln w="47625" cap="flat" cmpd="sng" algn="ctr">
                <a:solidFill>
                  <a:srgbClr val="FF0000">
                    <a:alpha val="38000"/>
                  </a:srgbClr>
                </a:solidFill>
                <a:prstDash val="solid"/>
                <a:round/>
              </a:ln>
              <a:effectLst/>
            </c:spPr>
          </c:errBars>
          <c:xVal>
            <c:numRef>
              <c:f>'Empirical Rule'!$AL$52:$AL$196</c:f>
              <c:numCache>
                <c:formatCode>General</c:formatCode>
                <c:ptCount val="145"/>
                <c:pt idx="0">
                  <c:v>-3</c:v>
                </c:pt>
                <c:pt idx="1">
                  <c:v>-2.9583333333333335</c:v>
                </c:pt>
                <c:pt idx="2">
                  <c:v>-2.916666666666667</c:v>
                </c:pt>
                <c:pt idx="3">
                  <c:v>-2.8750000000000004</c:v>
                </c:pt>
                <c:pt idx="4">
                  <c:v>-2.8333333333333339</c:v>
                </c:pt>
                <c:pt idx="5">
                  <c:v>-2.7916666666666674</c:v>
                </c:pt>
                <c:pt idx="6">
                  <c:v>-2.7500000000000009</c:v>
                </c:pt>
                <c:pt idx="7">
                  <c:v>-2.7083333333333344</c:v>
                </c:pt>
                <c:pt idx="8">
                  <c:v>-2.6666666666666679</c:v>
                </c:pt>
                <c:pt idx="9">
                  <c:v>-2.6250000000000013</c:v>
                </c:pt>
                <c:pt idx="10">
                  <c:v>-2.5833333333333348</c:v>
                </c:pt>
                <c:pt idx="11">
                  <c:v>-2.5416666666666683</c:v>
                </c:pt>
                <c:pt idx="12">
                  <c:v>-2.5000000000000018</c:v>
                </c:pt>
                <c:pt idx="13">
                  <c:v>-2.4583333333333353</c:v>
                </c:pt>
                <c:pt idx="14">
                  <c:v>-2.4166666666666687</c:v>
                </c:pt>
                <c:pt idx="15">
                  <c:v>-2.3750000000000022</c:v>
                </c:pt>
                <c:pt idx="16">
                  <c:v>-2.3333333333333357</c:v>
                </c:pt>
                <c:pt idx="17">
                  <c:v>-2.2916666666666692</c:v>
                </c:pt>
                <c:pt idx="18">
                  <c:v>-2.2500000000000027</c:v>
                </c:pt>
                <c:pt idx="19">
                  <c:v>-2.2083333333333361</c:v>
                </c:pt>
                <c:pt idx="20">
                  <c:v>-2.1666666666666696</c:v>
                </c:pt>
                <c:pt idx="21">
                  <c:v>-2.1250000000000031</c:v>
                </c:pt>
                <c:pt idx="22">
                  <c:v>-2.0833333333333366</c:v>
                </c:pt>
                <c:pt idx="23">
                  <c:v>-2.0416666666666701</c:v>
                </c:pt>
                <c:pt idx="24">
                  <c:v>-2.0000000000000036</c:v>
                </c:pt>
                <c:pt idx="25">
                  <c:v>-1.9583333333333368</c:v>
                </c:pt>
                <c:pt idx="26">
                  <c:v>-1.9166666666666701</c:v>
                </c:pt>
                <c:pt idx="27">
                  <c:v>-1.8750000000000033</c:v>
                </c:pt>
                <c:pt idx="28">
                  <c:v>-1.8333333333333366</c:v>
                </c:pt>
                <c:pt idx="29">
                  <c:v>-1.7916666666666698</c:v>
                </c:pt>
                <c:pt idx="30">
                  <c:v>-1.7500000000000031</c:v>
                </c:pt>
                <c:pt idx="31">
                  <c:v>-1.7083333333333364</c:v>
                </c:pt>
                <c:pt idx="32">
                  <c:v>-1.6666666666666696</c:v>
                </c:pt>
                <c:pt idx="33">
                  <c:v>-1.6250000000000029</c:v>
                </c:pt>
                <c:pt idx="34">
                  <c:v>-1.5833333333333361</c:v>
                </c:pt>
                <c:pt idx="35">
                  <c:v>-1.5416666666666694</c:v>
                </c:pt>
                <c:pt idx="36">
                  <c:v>-1.5000000000000027</c:v>
                </c:pt>
                <c:pt idx="37">
                  <c:v>-1.4583333333333359</c:v>
                </c:pt>
                <c:pt idx="38">
                  <c:v>-1.4166666666666692</c:v>
                </c:pt>
                <c:pt idx="39">
                  <c:v>-1.3750000000000024</c:v>
                </c:pt>
                <c:pt idx="40">
                  <c:v>-1.3333333333333357</c:v>
                </c:pt>
                <c:pt idx="41">
                  <c:v>-1.291666666666669</c:v>
                </c:pt>
                <c:pt idx="42">
                  <c:v>-1.2500000000000022</c:v>
                </c:pt>
                <c:pt idx="43">
                  <c:v>-1.2083333333333355</c:v>
                </c:pt>
                <c:pt idx="44">
                  <c:v>-1.1666666666666687</c:v>
                </c:pt>
                <c:pt idx="45">
                  <c:v>-1.125000000000002</c:v>
                </c:pt>
                <c:pt idx="46">
                  <c:v>-1.0833333333333353</c:v>
                </c:pt>
                <c:pt idx="47">
                  <c:v>-1.0416666666666685</c:v>
                </c:pt>
                <c:pt idx="48">
                  <c:v>-1.0000000000000018</c:v>
                </c:pt>
                <c:pt idx="49">
                  <c:v>-0.95833333333333515</c:v>
                </c:pt>
                <c:pt idx="50">
                  <c:v>-0.91666666666666852</c:v>
                </c:pt>
                <c:pt idx="51">
                  <c:v>-0.87500000000000189</c:v>
                </c:pt>
                <c:pt idx="52">
                  <c:v>-0.83333333333333526</c:v>
                </c:pt>
                <c:pt idx="53">
                  <c:v>-0.79166666666666863</c:v>
                </c:pt>
                <c:pt idx="54">
                  <c:v>-0.750000000000002</c:v>
                </c:pt>
                <c:pt idx="55">
                  <c:v>-0.70833333333333537</c:v>
                </c:pt>
                <c:pt idx="56">
                  <c:v>-0.66666666666666874</c:v>
                </c:pt>
                <c:pt idx="57">
                  <c:v>-0.62500000000000211</c:v>
                </c:pt>
                <c:pt idx="58">
                  <c:v>-0.58333333333333548</c:v>
                </c:pt>
                <c:pt idx="59">
                  <c:v>-0.54166666666666885</c:v>
                </c:pt>
                <c:pt idx="60">
                  <c:v>-0.50000000000000222</c:v>
                </c:pt>
                <c:pt idx="61">
                  <c:v>-0.45833333333333554</c:v>
                </c:pt>
                <c:pt idx="62">
                  <c:v>-0.41666666666666885</c:v>
                </c:pt>
                <c:pt idx="63">
                  <c:v>-0.37500000000000216</c:v>
                </c:pt>
                <c:pt idx="64">
                  <c:v>-0.33333333333333548</c:v>
                </c:pt>
                <c:pt idx="65">
                  <c:v>-0.29166666666666879</c:v>
                </c:pt>
                <c:pt idx="66">
                  <c:v>-0.25000000000000211</c:v>
                </c:pt>
                <c:pt idx="67">
                  <c:v>-0.20833333333333545</c:v>
                </c:pt>
                <c:pt idx="68">
                  <c:v>-0.16666666666666879</c:v>
                </c:pt>
                <c:pt idx="69">
                  <c:v>-0.12500000000000214</c:v>
                </c:pt>
                <c:pt idx="70">
                  <c:v>-8.333333333333548E-2</c:v>
                </c:pt>
                <c:pt idx="71">
                  <c:v>-4.1666666666668815E-2</c:v>
                </c:pt>
                <c:pt idx="72">
                  <c:v>-2.1510571102112408E-15</c:v>
                </c:pt>
                <c:pt idx="73">
                  <c:v>4.1666666666664513E-2</c:v>
                </c:pt>
                <c:pt idx="74">
                  <c:v>8.3333333333331178E-2</c:v>
                </c:pt>
                <c:pt idx="75">
                  <c:v>0.12499999999999784</c:v>
                </c:pt>
                <c:pt idx="76">
                  <c:v>0.16666666666666449</c:v>
                </c:pt>
                <c:pt idx="77">
                  <c:v>0.20833333333333115</c:v>
                </c:pt>
                <c:pt idx="78">
                  <c:v>0.24999999999999781</c:v>
                </c:pt>
                <c:pt idx="79">
                  <c:v>0.29166666666666446</c:v>
                </c:pt>
                <c:pt idx="80">
                  <c:v>0.33333333333333115</c:v>
                </c:pt>
                <c:pt idx="81">
                  <c:v>0.37499999999999784</c:v>
                </c:pt>
                <c:pt idx="82">
                  <c:v>0.41666666666666452</c:v>
                </c:pt>
                <c:pt idx="83">
                  <c:v>0.45833333333333121</c:v>
                </c:pt>
                <c:pt idx="84">
                  <c:v>0.49999999999999789</c:v>
                </c:pt>
                <c:pt idx="85">
                  <c:v>0.54166666666666452</c:v>
                </c:pt>
                <c:pt idx="86">
                  <c:v>0.58333333333333115</c:v>
                </c:pt>
                <c:pt idx="87">
                  <c:v>0.62499999999999778</c:v>
                </c:pt>
                <c:pt idx="88">
                  <c:v>0.66666666666666441</c:v>
                </c:pt>
                <c:pt idx="89">
                  <c:v>0.70833333333333104</c:v>
                </c:pt>
                <c:pt idx="90">
                  <c:v>0.74999999999999767</c:v>
                </c:pt>
                <c:pt idx="91">
                  <c:v>0.7916666666666643</c:v>
                </c:pt>
                <c:pt idx="92">
                  <c:v>0.83333333333333093</c:v>
                </c:pt>
                <c:pt idx="93">
                  <c:v>0.87499999999999756</c:v>
                </c:pt>
                <c:pt idx="94">
                  <c:v>0.91666666666666419</c:v>
                </c:pt>
                <c:pt idx="95">
                  <c:v>0.95833333333333082</c:v>
                </c:pt>
                <c:pt idx="96">
                  <c:v>0.99999999999999745</c:v>
                </c:pt>
                <c:pt idx="97">
                  <c:v>1.0416666666666641</c:v>
                </c:pt>
                <c:pt idx="98">
                  <c:v>1.0833333333333308</c:v>
                </c:pt>
                <c:pt idx="99">
                  <c:v>1.1249999999999976</c:v>
                </c:pt>
                <c:pt idx="100">
                  <c:v>1.1666666666666643</c:v>
                </c:pt>
                <c:pt idx="101">
                  <c:v>1.208333333333331</c:v>
                </c:pt>
                <c:pt idx="102">
                  <c:v>1.2499999999999978</c:v>
                </c:pt>
                <c:pt idx="103">
                  <c:v>1.2916666666666645</c:v>
                </c:pt>
                <c:pt idx="104">
                  <c:v>1.3333333333333313</c:v>
                </c:pt>
                <c:pt idx="105">
                  <c:v>1.374999999999998</c:v>
                </c:pt>
                <c:pt idx="106">
                  <c:v>1.4166666666666647</c:v>
                </c:pt>
                <c:pt idx="107">
                  <c:v>1.4583333333333315</c:v>
                </c:pt>
                <c:pt idx="108">
                  <c:v>1.4999999999999982</c:v>
                </c:pt>
                <c:pt idx="109">
                  <c:v>1.541666666666665</c:v>
                </c:pt>
                <c:pt idx="110">
                  <c:v>1.5833333333333317</c:v>
                </c:pt>
                <c:pt idx="111">
                  <c:v>1.6249999999999984</c:v>
                </c:pt>
                <c:pt idx="112">
                  <c:v>1.6666666666666652</c:v>
                </c:pt>
                <c:pt idx="113">
                  <c:v>1.7083333333333319</c:v>
                </c:pt>
                <c:pt idx="114">
                  <c:v>1.7499999999999987</c:v>
                </c:pt>
                <c:pt idx="115">
                  <c:v>1.7916666666666654</c:v>
                </c:pt>
                <c:pt idx="116">
                  <c:v>1.8333333333333321</c:v>
                </c:pt>
                <c:pt idx="117">
                  <c:v>1.8749999999999989</c:v>
                </c:pt>
                <c:pt idx="118">
                  <c:v>1.9166666666666656</c:v>
                </c:pt>
                <c:pt idx="119">
                  <c:v>1.9583333333333324</c:v>
                </c:pt>
                <c:pt idx="120">
                  <c:v>1.9999999999999991</c:v>
                </c:pt>
                <c:pt idx="121">
                  <c:v>2.0416666666666656</c:v>
                </c:pt>
                <c:pt idx="122">
                  <c:v>2.0833333333333321</c:v>
                </c:pt>
                <c:pt idx="123">
                  <c:v>2.1249999999999987</c:v>
                </c:pt>
                <c:pt idx="124">
                  <c:v>2.1666666666666652</c:v>
                </c:pt>
                <c:pt idx="125">
                  <c:v>2.2083333333333317</c:v>
                </c:pt>
                <c:pt idx="126">
                  <c:v>2.2499999999999982</c:v>
                </c:pt>
                <c:pt idx="127">
                  <c:v>2.2916666666666647</c:v>
                </c:pt>
                <c:pt idx="128">
                  <c:v>2.3333333333333313</c:v>
                </c:pt>
                <c:pt idx="129">
                  <c:v>2.3749999999999978</c:v>
                </c:pt>
                <c:pt idx="130">
                  <c:v>2.4166666666666643</c:v>
                </c:pt>
                <c:pt idx="131">
                  <c:v>2.4583333333333308</c:v>
                </c:pt>
                <c:pt idx="132">
                  <c:v>2.4999999999999973</c:v>
                </c:pt>
                <c:pt idx="133">
                  <c:v>2.5416666666666639</c:v>
                </c:pt>
                <c:pt idx="134">
                  <c:v>2.5833333333333304</c:v>
                </c:pt>
                <c:pt idx="135">
                  <c:v>2.6249999999999969</c:v>
                </c:pt>
                <c:pt idx="136">
                  <c:v>2.6666666666666634</c:v>
                </c:pt>
                <c:pt idx="137">
                  <c:v>2.7083333333333299</c:v>
                </c:pt>
                <c:pt idx="138">
                  <c:v>2.7499999999999964</c:v>
                </c:pt>
                <c:pt idx="139">
                  <c:v>2.791666666666663</c:v>
                </c:pt>
                <c:pt idx="140">
                  <c:v>2.8333333333333295</c:v>
                </c:pt>
                <c:pt idx="141">
                  <c:v>2.874999999999996</c:v>
                </c:pt>
                <c:pt idx="142">
                  <c:v>2.9166666666666625</c:v>
                </c:pt>
                <c:pt idx="143">
                  <c:v>2.958333333333329</c:v>
                </c:pt>
                <c:pt idx="144">
                  <c:v>2.9999999999999956</c:v>
                </c:pt>
              </c:numCache>
            </c:numRef>
          </c:xVal>
          <c:yVal>
            <c:numRef>
              <c:f>'Empirical Rule'!$AN$52:$AN$196</c:f>
              <c:numCache>
                <c:formatCode>General</c:formatCode>
                <c:ptCount val="1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6E06-439E-8ADC-76961E183730}"/>
            </c:ext>
          </c:extLst>
        </c:ser>
        <c:ser>
          <c:idx val="19"/>
          <c:order val="4"/>
          <c:tx>
            <c:strRef>
              <c:f>'Empirical Rule'!$AO$51</c:f>
              <c:strCache>
                <c:ptCount val="1"/>
                <c:pt idx="0">
                  <c:v> X2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errBars>
            <c:errDir val="y"/>
            <c:errBarType val="minus"/>
            <c:errValType val="percentage"/>
            <c:noEndCap val="1"/>
            <c:val val="100"/>
            <c:spPr>
              <a:ln w="47625">
                <a:solidFill>
                  <a:srgbClr val="FF0000">
                    <a:alpha val="37552"/>
                  </a:srgbClr>
                </a:solidFill>
              </a:ln>
            </c:spPr>
          </c:errBars>
          <c:xVal>
            <c:numRef>
              <c:f>'Empirical Rule'!$AL$52:$AL$196</c:f>
              <c:numCache>
                <c:formatCode>General</c:formatCode>
                <c:ptCount val="145"/>
                <c:pt idx="0">
                  <c:v>-3</c:v>
                </c:pt>
                <c:pt idx="1">
                  <c:v>-2.9583333333333335</c:v>
                </c:pt>
                <c:pt idx="2">
                  <c:v>-2.916666666666667</c:v>
                </c:pt>
                <c:pt idx="3">
                  <c:v>-2.8750000000000004</c:v>
                </c:pt>
                <c:pt idx="4">
                  <c:v>-2.8333333333333339</c:v>
                </c:pt>
                <c:pt idx="5">
                  <c:v>-2.7916666666666674</c:v>
                </c:pt>
                <c:pt idx="6">
                  <c:v>-2.7500000000000009</c:v>
                </c:pt>
                <c:pt idx="7">
                  <c:v>-2.7083333333333344</c:v>
                </c:pt>
                <c:pt idx="8">
                  <c:v>-2.6666666666666679</c:v>
                </c:pt>
                <c:pt idx="9">
                  <c:v>-2.6250000000000013</c:v>
                </c:pt>
                <c:pt idx="10">
                  <c:v>-2.5833333333333348</c:v>
                </c:pt>
                <c:pt idx="11">
                  <c:v>-2.5416666666666683</c:v>
                </c:pt>
                <c:pt idx="12">
                  <c:v>-2.5000000000000018</c:v>
                </c:pt>
                <c:pt idx="13">
                  <c:v>-2.4583333333333353</c:v>
                </c:pt>
                <c:pt idx="14">
                  <c:v>-2.4166666666666687</c:v>
                </c:pt>
                <c:pt idx="15">
                  <c:v>-2.3750000000000022</c:v>
                </c:pt>
                <c:pt idx="16">
                  <c:v>-2.3333333333333357</c:v>
                </c:pt>
                <c:pt idx="17">
                  <c:v>-2.2916666666666692</c:v>
                </c:pt>
                <c:pt idx="18">
                  <c:v>-2.2500000000000027</c:v>
                </c:pt>
                <c:pt idx="19">
                  <c:v>-2.2083333333333361</c:v>
                </c:pt>
                <c:pt idx="20">
                  <c:v>-2.1666666666666696</c:v>
                </c:pt>
                <c:pt idx="21">
                  <c:v>-2.1250000000000031</c:v>
                </c:pt>
                <c:pt idx="22">
                  <c:v>-2.0833333333333366</c:v>
                </c:pt>
                <c:pt idx="23">
                  <c:v>-2.0416666666666701</c:v>
                </c:pt>
                <c:pt idx="24">
                  <c:v>-2.0000000000000036</c:v>
                </c:pt>
                <c:pt idx="25">
                  <c:v>-1.9583333333333368</c:v>
                </c:pt>
                <c:pt idx="26">
                  <c:v>-1.9166666666666701</c:v>
                </c:pt>
                <c:pt idx="27">
                  <c:v>-1.8750000000000033</c:v>
                </c:pt>
                <c:pt idx="28">
                  <c:v>-1.8333333333333366</c:v>
                </c:pt>
                <c:pt idx="29">
                  <c:v>-1.7916666666666698</c:v>
                </c:pt>
                <c:pt idx="30">
                  <c:v>-1.7500000000000031</c:v>
                </c:pt>
                <c:pt idx="31">
                  <c:v>-1.7083333333333364</c:v>
                </c:pt>
                <c:pt idx="32">
                  <c:v>-1.6666666666666696</c:v>
                </c:pt>
                <c:pt idx="33">
                  <c:v>-1.6250000000000029</c:v>
                </c:pt>
                <c:pt idx="34">
                  <c:v>-1.5833333333333361</c:v>
                </c:pt>
                <c:pt idx="35">
                  <c:v>-1.5416666666666694</c:v>
                </c:pt>
                <c:pt idx="36">
                  <c:v>-1.5000000000000027</c:v>
                </c:pt>
                <c:pt idx="37">
                  <c:v>-1.4583333333333359</c:v>
                </c:pt>
                <c:pt idx="38">
                  <c:v>-1.4166666666666692</c:v>
                </c:pt>
                <c:pt idx="39">
                  <c:v>-1.3750000000000024</c:v>
                </c:pt>
                <c:pt idx="40">
                  <c:v>-1.3333333333333357</c:v>
                </c:pt>
                <c:pt idx="41">
                  <c:v>-1.291666666666669</c:v>
                </c:pt>
                <c:pt idx="42">
                  <c:v>-1.2500000000000022</c:v>
                </c:pt>
                <c:pt idx="43">
                  <c:v>-1.2083333333333355</c:v>
                </c:pt>
                <c:pt idx="44">
                  <c:v>-1.1666666666666687</c:v>
                </c:pt>
                <c:pt idx="45">
                  <c:v>-1.125000000000002</c:v>
                </c:pt>
                <c:pt idx="46">
                  <c:v>-1.0833333333333353</c:v>
                </c:pt>
                <c:pt idx="47">
                  <c:v>-1.0416666666666685</c:v>
                </c:pt>
                <c:pt idx="48">
                  <c:v>-1.0000000000000018</c:v>
                </c:pt>
                <c:pt idx="49">
                  <c:v>-0.95833333333333515</c:v>
                </c:pt>
                <c:pt idx="50">
                  <c:v>-0.91666666666666852</c:v>
                </c:pt>
                <c:pt idx="51">
                  <c:v>-0.87500000000000189</c:v>
                </c:pt>
                <c:pt idx="52">
                  <c:v>-0.83333333333333526</c:v>
                </c:pt>
                <c:pt idx="53">
                  <c:v>-0.79166666666666863</c:v>
                </c:pt>
                <c:pt idx="54">
                  <c:v>-0.750000000000002</c:v>
                </c:pt>
                <c:pt idx="55">
                  <c:v>-0.70833333333333537</c:v>
                </c:pt>
                <c:pt idx="56">
                  <c:v>-0.66666666666666874</c:v>
                </c:pt>
                <c:pt idx="57">
                  <c:v>-0.62500000000000211</c:v>
                </c:pt>
                <c:pt idx="58">
                  <c:v>-0.58333333333333548</c:v>
                </c:pt>
                <c:pt idx="59">
                  <c:v>-0.54166666666666885</c:v>
                </c:pt>
                <c:pt idx="60">
                  <c:v>-0.50000000000000222</c:v>
                </c:pt>
                <c:pt idx="61">
                  <c:v>-0.45833333333333554</c:v>
                </c:pt>
                <c:pt idx="62">
                  <c:v>-0.41666666666666885</c:v>
                </c:pt>
                <c:pt idx="63">
                  <c:v>-0.37500000000000216</c:v>
                </c:pt>
                <c:pt idx="64">
                  <c:v>-0.33333333333333548</c:v>
                </c:pt>
                <c:pt idx="65">
                  <c:v>-0.29166666666666879</c:v>
                </c:pt>
                <c:pt idx="66">
                  <c:v>-0.25000000000000211</c:v>
                </c:pt>
                <c:pt idx="67">
                  <c:v>-0.20833333333333545</c:v>
                </c:pt>
                <c:pt idx="68">
                  <c:v>-0.16666666666666879</c:v>
                </c:pt>
                <c:pt idx="69">
                  <c:v>-0.12500000000000214</c:v>
                </c:pt>
                <c:pt idx="70">
                  <c:v>-8.333333333333548E-2</c:v>
                </c:pt>
                <c:pt idx="71">
                  <c:v>-4.1666666666668815E-2</c:v>
                </c:pt>
                <c:pt idx="72">
                  <c:v>-2.1510571102112408E-15</c:v>
                </c:pt>
                <c:pt idx="73">
                  <c:v>4.1666666666664513E-2</c:v>
                </c:pt>
                <c:pt idx="74">
                  <c:v>8.3333333333331178E-2</c:v>
                </c:pt>
                <c:pt idx="75">
                  <c:v>0.12499999999999784</c:v>
                </c:pt>
                <c:pt idx="76">
                  <c:v>0.16666666666666449</c:v>
                </c:pt>
                <c:pt idx="77">
                  <c:v>0.20833333333333115</c:v>
                </c:pt>
                <c:pt idx="78">
                  <c:v>0.24999999999999781</c:v>
                </c:pt>
                <c:pt idx="79">
                  <c:v>0.29166666666666446</c:v>
                </c:pt>
                <c:pt idx="80">
                  <c:v>0.33333333333333115</c:v>
                </c:pt>
                <c:pt idx="81">
                  <c:v>0.37499999999999784</c:v>
                </c:pt>
                <c:pt idx="82">
                  <c:v>0.41666666666666452</c:v>
                </c:pt>
                <c:pt idx="83">
                  <c:v>0.45833333333333121</c:v>
                </c:pt>
                <c:pt idx="84">
                  <c:v>0.49999999999999789</c:v>
                </c:pt>
                <c:pt idx="85">
                  <c:v>0.54166666666666452</c:v>
                </c:pt>
                <c:pt idx="86">
                  <c:v>0.58333333333333115</c:v>
                </c:pt>
                <c:pt idx="87">
                  <c:v>0.62499999999999778</c:v>
                </c:pt>
                <c:pt idx="88">
                  <c:v>0.66666666666666441</c:v>
                </c:pt>
                <c:pt idx="89">
                  <c:v>0.70833333333333104</c:v>
                </c:pt>
                <c:pt idx="90">
                  <c:v>0.74999999999999767</c:v>
                </c:pt>
                <c:pt idx="91">
                  <c:v>0.7916666666666643</c:v>
                </c:pt>
                <c:pt idx="92">
                  <c:v>0.83333333333333093</c:v>
                </c:pt>
                <c:pt idx="93">
                  <c:v>0.87499999999999756</c:v>
                </c:pt>
                <c:pt idx="94">
                  <c:v>0.91666666666666419</c:v>
                </c:pt>
                <c:pt idx="95">
                  <c:v>0.95833333333333082</c:v>
                </c:pt>
                <c:pt idx="96">
                  <c:v>0.99999999999999745</c:v>
                </c:pt>
                <c:pt idx="97">
                  <c:v>1.0416666666666641</c:v>
                </c:pt>
                <c:pt idx="98">
                  <c:v>1.0833333333333308</c:v>
                </c:pt>
                <c:pt idx="99">
                  <c:v>1.1249999999999976</c:v>
                </c:pt>
                <c:pt idx="100">
                  <c:v>1.1666666666666643</c:v>
                </c:pt>
                <c:pt idx="101">
                  <c:v>1.208333333333331</c:v>
                </c:pt>
                <c:pt idx="102">
                  <c:v>1.2499999999999978</c:v>
                </c:pt>
                <c:pt idx="103">
                  <c:v>1.2916666666666645</c:v>
                </c:pt>
                <c:pt idx="104">
                  <c:v>1.3333333333333313</c:v>
                </c:pt>
                <c:pt idx="105">
                  <c:v>1.374999999999998</c:v>
                </c:pt>
                <c:pt idx="106">
                  <c:v>1.4166666666666647</c:v>
                </c:pt>
                <c:pt idx="107">
                  <c:v>1.4583333333333315</c:v>
                </c:pt>
                <c:pt idx="108">
                  <c:v>1.4999999999999982</c:v>
                </c:pt>
                <c:pt idx="109">
                  <c:v>1.541666666666665</c:v>
                </c:pt>
                <c:pt idx="110">
                  <c:v>1.5833333333333317</c:v>
                </c:pt>
                <c:pt idx="111">
                  <c:v>1.6249999999999984</c:v>
                </c:pt>
                <c:pt idx="112">
                  <c:v>1.6666666666666652</c:v>
                </c:pt>
                <c:pt idx="113">
                  <c:v>1.7083333333333319</c:v>
                </c:pt>
                <c:pt idx="114">
                  <c:v>1.7499999999999987</c:v>
                </c:pt>
                <c:pt idx="115">
                  <c:v>1.7916666666666654</c:v>
                </c:pt>
                <c:pt idx="116">
                  <c:v>1.8333333333333321</c:v>
                </c:pt>
                <c:pt idx="117">
                  <c:v>1.8749999999999989</c:v>
                </c:pt>
                <c:pt idx="118">
                  <c:v>1.9166666666666656</c:v>
                </c:pt>
                <c:pt idx="119">
                  <c:v>1.9583333333333324</c:v>
                </c:pt>
                <c:pt idx="120">
                  <c:v>1.9999999999999991</c:v>
                </c:pt>
                <c:pt idx="121">
                  <c:v>2.0416666666666656</c:v>
                </c:pt>
                <c:pt idx="122">
                  <c:v>2.0833333333333321</c:v>
                </c:pt>
                <c:pt idx="123">
                  <c:v>2.1249999999999987</c:v>
                </c:pt>
                <c:pt idx="124">
                  <c:v>2.1666666666666652</c:v>
                </c:pt>
                <c:pt idx="125">
                  <c:v>2.2083333333333317</c:v>
                </c:pt>
                <c:pt idx="126">
                  <c:v>2.2499999999999982</c:v>
                </c:pt>
                <c:pt idx="127">
                  <c:v>2.2916666666666647</c:v>
                </c:pt>
                <c:pt idx="128">
                  <c:v>2.3333333333333313</c:v>
                </c:pt>
                <c:pt idx="129">
                  <c:v>2.3749999999999978</c:v>
                </c:pt>
                <c:pt idx="130">
                  <c:v>2.4166666666666643</c:v>
                </c:pt>
                <c:pt idx="131">
                  <c:v>2.4583333333333308</c:v>
                </c:pt>
                <c:pt idx="132">
                  <c:v>2.4999999999999973</c:v>
                </c:pt>
                <c:pt idx="133">
                  <c:v>2.5416666666666639</c:v>
                </c:pt>
                <c:pt idx="134">
                  <c:v>2.5833333333333304</c:v>
                </c:pt>
                <c:pt idx="135">
                  <c:v>2.6249999999999969</c:v>
                </c:pt>
                <c:pt idx="136">
                  <c:v>2.6666666666666634</c:v>
                </c:pt>
                <c:pt idx="137">
                  <c:v>2.7083333333333299</c:v>
                </c:pt>
                <c:pt idx="138">
                  <c:v>2.7499999999999964</c:v>
                </c:pt>
                <c:pt idx="139">
                  <c:v>2.791666666666663</c:v>
                </c:pt>
                <c:pt idx="140">
                  <c:v>2.8333333333333295</c:v>
                </c:pt>
                <c:pt idx="141">
                  <c:v>2.874999999999996</c:v>
                </c:pt>
                <c:pt idx="142">
                  <c:v>2.9166666666666625</c:v>
                </c:pt>
                <c:pt idx="143">
                  <c:v>2.958333333333329</c:v>
                </c:pt>
                <c:pt idx="144">
                  <c:v>2.9999999999999956</c:v>
                </c:pt>
              </c:numCache>
            </c:numRef>
          </c:xVal>
          <c:yVal>
            <c:numRef>
              <c:f>'Empirical Rule'!$AO$52:$AO$196</c:f>
              <c:numCache>
                <c:formatCode>General</c:formatCode>
                <c:ptCount val="1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6E06-439E-8ADC-76961E183730}"/>
            </c:ext>
          </c:extLst>
        </c:ser>
        <c:ser>
          <c:idx val="2"/>
          <c:order val="5"/>
          <c:tx>
            <c:strRef>
              <c:f>'Empirical Rule'!$AP$51</c:f>
              <c:strCache>
                <c:ptCount val="1"/>
                <c:pt idx="0">
                  <c:v> X3</c:v>
                </c:pt>
              </c:strCache>
            </c:strRef>
          </c:tx>
          <c:spPr>
            <a:ln w="22225" cap="rnd">
              <a:noFill/>
              <a:prstDash val="solid"/>
              <a:round/>
            </a:ln>
            <a:effectLst/>
          </c:spPr>
          <c:marker>
            <c:symbol val="none"/>
          </c:marker>
          <c:errBars>
            <c:errDir val="y"/>
            <c:errBarType val="minus"/>
            <c:errValType val="percentage"/>
            <c:noEndCap val="1"/>
            <c:val val="100"/>
            <c:spPr>
              <a:noFill/>
              <a:ln w="50800" cap="flat" cmpd="sng" algn="ctr">
                <a:solidFill>
                  <a:schemeClr val="tx1">
                    <a:alpha val="23366"/>
                  </a:schemeClr>
                </a:solidFill>
                <a:prstDash val="solid"/>
                <a:round/>
              </a:ln>
              <a:effectLst/>
            </c:spPr>
          </c:errBars>
          <c:xVal>
            <c:numRef>
              <c:f>'Empirical Rule'!$AL$52:$AL$196</c:f>
              <c:numCache>
                <c:formatCode>General</c:formatCode>
                <c:ptCount val="145"/>
                <c:pt idx="0">
                  <c:v>-3</c:v>
                </c:pt>
                <c:pt idx="1">
                  <c:v>-2.9583333333333335</c:v>
                </c:pt>
                <c:pt idx="2">
                  <c:v>-2.916666666666667</c:v>
                </c:pt>
                <c:pt idx="3">
                  <c:v>-2.8750000000000004</c:v>
                </c:pt>
                <c:pt idx="4">
                  <c:v>-2.8333333333333339</c:v>
                </c:pt>
                <c:pt idx="5">
                  <c:v>-2.7916666666666674</c:v>
                </c:pt>
                <c:pt idx="6">
                  <c:v>-2.7500000000000009</c:v>
                </c:pt>
                <c:pt idx="7">
                  <c:v>-2.7083333333333344</c:v>
                </c:pt>
                <c:pt idx="8">
                  <c:v>-2.6666666666666679</c:v>
                </c:pt>
                <c:pt idx="9">
                  <c:v>-2.6250000000000013</c:v>
                </c:pt>
                <c:pt idx="10">
                  <c:v>-2.5833333333333348</c:v>
                </c:pt>
                <c:pt idx="11">
                  <c:v>-2.5416666666666683</c:v>
                </c:pt>
                <c:pt idx="12">
                  <c:v>-2.5000000000000018</c:v>
                </c:pt>
                <c:pt idx="13">
                  <c:v>-2.4583333333333353</c:v>
                </c:pt>
                <c:pt idx="14">
                  <c:v>-2.4166666666666687</c:v>
                </c:pt>
                <c:pt idx="15">
                  <c:v>-2.3750000000000022</c:v>
                </c:pt>
                <c:pt idx="16">
                  <c:v>-2.3333333333333357</c:v>
                </c:pt>
                <c:pt idx="17">
                  <c:v>-2.2916666666666692</c:v>
                </c:pt>
                <c:pt idx="18">
                  <c:v>-2.2500000000000027</c:v>
                </c:pt>
                <c:pt idx="19">
                  <c:v>-2.2083333333333361</c:v>
                </c:pt>
                <c:pt idx="20">
                  <c:v>-2.1666666666666696</c:v>
                </c:pt>
                <c:pt idx="21">
                  <c:v>-2.1250000000000031</c:v>
                </c:pt>
                <c:pt idx="22">
                  <c:v>-2.0833333333333366</c:v>
                </c:pt>
                <c:pt idx="23">
                  <c:v>-2.0416666666666701</c:v>
                </c:pt>
                <c:pt idx="24">
                  <c:v>-2.0000000000000036</c:v>
                </c:pt>
                <c:pt idx="25">
                  <c:v>-1.9583333333333368</c:v>
                </c:pt>
                <c:pt idx="26">
                  <c:v>-1.9166666666666701</c:v>
                </c:pt>
                <c:pt idx="27">
                  <c:v>-1.8750000000000033</c:v>
                </c:pt>
                <c:pt idx="28">
                  <c:v>-1.8333333333333366</c:v>
                </c:pt>
                <c:pt idx="29">
                  <c:v>-1.7916666666666698</c:v>
                </c:pt>
                <c:pt idx="30">
                  <c:v>-1.7500000000000031</c:v>
                </c:pt>
                <c:pt idx="31">
                  <c:v>-1.7083333333333364</c:v>
                </c:pt>
                <c:pt idx="32">
                  <c:v>-1.6666666666666696</c:v>
                </c:pt>
                <c:pt idx="33">
                  <c:v>-1.6250000000000029</c:v>
                </c:pt>
                <c:pt idx="34">
                  <c:v>-1.5833333333333361</c:v>
                </c:pt>
                <c:pt idx="35">
                  <c:v>-1.5416666666666694</c:v>
                </c:pt>
                <c:pt idx="36">
                  <c:v>-1.5000000000000027</c:v>
                </c:pt>
                <c:pt idx="37">
                  <c:v>-1.4583333333333359</c:v>
                </c:pt>
                <c:pt idx="38">
                  <c:v>-1.4166666666666692</c:v>
                </c:pt>
                <c:pt idx="39">
                  <c:v>-1.3750000000000024</c:v>
                </c:pt>
                <c:pt idx="40">
                  <c:v>-1.3333333333333357</c:v>
                </c:pt>
                <c:pt idx="41">
                  <c:v>-1.291666666666669</c:v>
                </c:pt>
                <c:pt idx="42">
                  <c:v>-1.2500000000000022</c:v>
                </c:pt>
                <c:pt idx="43">
                  <c:v>-1.2083333333333355</c:v>
                </c:pt>
                <c:pt idx="44">
                  <c:v>-1.1666666666666687</c:v>
                </c:pt>
                <c:pt idx="45">
                  <c:v>-1.125000000000002</c:v>
                </c:pt>
                <c:pt idx="46">
                  <c:v>-1.0833333333333353</c:v>
                </c:pt>
                <c:pt idx="47">
                  <c:v>-1.0416666666666685</c:v>
                </c:pt>
                <c:pt idx="48">
                  <c:v>-1.0000000000000018</c:v>
                </c:pt>
                <c:pt idx="49">
                  <c:v>-0.95833333333333515</c:v>
                </c:pt>
                <c:pt idx="50">
                  <c:v>-0.91666666666666852</c:v>
                </c:pt>
                <c:pt idx="51">
                  <c:v>-0.87500000000000189</c:v>
                </c:pt>
                <c:pt idx="52">
                  <c:v>-0.83333333333333526</c:v>
                </c:pt>
                <c:pt idx="53">
                  <c:v>-0.79166666666666863</c:v>
                </c:pt>
                <c:pt idx="54">
                  <c:v>-0.750000000000002</c:v>
                </c:pt>
                <c:pt idx="55">
                  <c:v>-0.70833333333333537</c:v>
                </c:pt>
                <c:pt idx="56">
                  <c:v>-0.66666666666666874</c:v>
                </c:pt>
                <c:pt idx="57">
                  <c:v>-0.62500000000000211</c:v>
                </c:pt>
                <c:pt idx="58">
                  <c:v>-0.58333333333333548</c:v>
                </c:pt>
                <c:pt idx="59">
                  <c:v>-0.54166666666666885</c:v>
                </c:pt>
                <c:pt idx="60">
                  <c:v>-0.50000000000000222</c:v>
                </c:pt>
                <c:pt idx="61">
                  <c:v>-0.45833333333333554</c:v>
                </c:pt>
                <c:pt idx="62">
                  <c:v>-0.41666666666666885</c:v>
                </c:pt>
                <c:pt idx="63">
                  <c:v>-0.37500000000000216</c:v>
                </c:pt>
                <c:pt idx="64">
                  <c:v>-0.33333333333333548</c:v>
                </c:pt>
                <c:pt idx="65">
                  <c:v>-0.29166666666666879</c:v>
                </c:pt>
                <c:pt idx="66">
                  <c:v>-0.25000000000000211</c:v>
                </c:pt>
                <c:pt idx="67">
                  <c:v>-0.20833333333333545</c:v>
                </c:pt>
                <c:pt idx="68">
                  <c:v>-0.16666666666666879</c:v>
                </c:pt>
                <c:pt idx="69">
                  <c:v>-0.12500000000000214</c:v>
                </c:pt>
                <c:pt idx="70">
                  <c:v>-8.333333333333548E-2</c:v>
                </c:pt>
                <c:pt idx="71">
                  <c:v>-4.1666666666668815E-2</c:v>
                </c:pt>
                <c:pt idx="72">
                  <c:v>-2.1510571102112408E-15</c:v>
                </c:pt>
                <c:pt idx="73">
                  <c:v>4.1666666666664513E-2</c:v>
                </c:pt>
                <c:pt idx="74">
                  <c:v>8.3333333333331178E-2</c:v>
                </c:pt>
                <c:pt idx="75">
                  <c:v>0.12499999999999784</c:v>
                </c:pt>
                <c:pt idx="76">
                  <c:v>0.16666666666666449</c:v>
                </c:pt>
                <c:pt idx="77">
                  <c:v>0.20833333333333115</c:v>
                </c:pt>
                <c:pt idx="78">
                  <c:v>0.24999999999999781</c:v>
                </c:pt>
                <c:pt idx="79">
                  <c:v>0.29166666666666446</c:v>
                </c:pt>
                <c:pt idx="80">
                  <c:v>0.33333333333333115</c:v>
                </c:pt>
                <c:pt idx="81">
                  <c:v>0.37499999999999784</c:v>
                </c:pt>
                <c:pt idx="82">
                  <c:v>0.41666666666666452</c:v>
                </c:pt>
                <c:pt idx="83">
                  <c:v>0.45833333333333121</c:v>
                </c:pt>
                <c:pt idx="84">
                  <c:v>0.49999999999999789</c:v>
                </c:pt>
                <c:pt idx="85">
                  <c:v>0.54166666666666452</c:v>
                </c:pt>
                <c:pt idx="86">
                  <c:v>0.58333333333333115</c:v>
                </c:pt>
                <c:pt idx="87">
                  <c:v>0.62499999999999778</c:v>
                </c:pt>
                <c:pt idx="88">
                  <c:v>0.66666666666666441</c:v>
                </c:pt>
                <c:pt idx="89">
                  <c:v>0.70833333333333104</c:v>
                </c:pt>
                <c:pt idx="90">
                  <c:v>0.74999999999999767</c:v>
                </c:pt>
                <c:pt idx="91">
                  <c:v>0.7916666666666643</c:v>
                </c:pt>
                <c:pt idx="92">
                  <c:v>0.83333333333333093</c:v>
                </c:pt>
                <c:pt idx="93">
                  <c:v>0.87499999999999756</c:v>
                </c:pt>
                <c:pt idx="94">
                  <c:v>0.91666666666666419</c:v>
                </c:pt>
                <c:pt idx="95">
                  <c:v>0.95833333333333082</c:v>
                </c:pt>
                <c:pt idx="96">
                  <c:v>0.99999999999999745</c:v>
                </c:pt>
                <c:pt idx="97">
                  <c:v>1.0416666666666641</c:v>
                </c:pt>
                <c:pt idx="98">
                  <c:v>1.0833333333333308</c:v>
                </c:pt>
                <c:pt idx="99">
                  <c:v>1.1249999999999976</c:v>
                </c:pt>
                <c:pt idx="100">
                  <c:v>1.1666666666666643</c:v>
                </c:pt>
                <c:pt idx="101">
                  <c:v>1.208333333333331</c:v>
                </c:pt>
                <c:pt idx="102">
                  <c:v>1.2499999999999978</c:v>
                </c:pt>
                <c:pt idx="103">
                  <c:v>1.2916666666666645</c:v>
                </c:pt>
                <c:pt idx="104">
                  <c:v>1.3333333333333313</c:v>
                </c:pt>
                <c:pt idx="105">
                  <c:v>1.374999999999998</c:v>
                </c:pt>
                <c:pt idx="106">
                  <c:v>1.4166666666666647</c:v>
                </c:pt>
                <c:pt idx="107">
                  <c:v>1.4583333333333315</c:v>
                </c:pt>
                <c:pt idx="108">
                  <c:v>1.4999999999999982</c:v>
                </c:pt>
                <c:pt idx="109">
                  <c:v>1.541666666666665</c:v>
                </c:pt>
                <c:pt idx="110">
                  <c:v>1.5833333333333317</c:v>
                </c:pt>
                <c:pt idx="111">
                  <c:v>1.6249999999999984</c:v>
                </c:pt>
                <c:pt idx="112">
                  <c:v>1.6666666666666652</c:v>
                </c:pt>
                <c:pt idx="113">
                  <c:v>1.7083333333333319</c:v>
                </c:pt>
                <c:pt idx="114">
                  <c:v>1.7499999999999987</c:v>
                </c:pt>
                <c:pt idx="115">
                  <c:v>1.7916666666666654</c:v>
                </c:pt>
                <c:pt idx="116">
                  <c:v>1.8333333333333321</c:v>
                </c:pt>
                <c:pt idx="117">
                  <c:v>1.8749999999999989</c:v>
                </c:pt>
                <c:pt idx="118">
                  <c:v>1.9166666666666656</c:v>
                </c:pt>
                <c:pt idx="119">
                  <c:v>1.9583333333333324</c:v>
                </c:pt>
                <c:pt idx="120">
                  <c:v>1.9999999999999991</c:v>
                </c:pt>
                <c:pt idx="121">
                  <c:v>2.0416666666666656</c:v>
                </c:pt>
                <c:pt idx="122">
                  <c:v>2.0833333333333321</c:v>
                </c:pt>
                <c:pt idx="123">
                  <c:v>2.1249999999999987</c:v>
                </c:pt>
                <c:pt idx="124">
                  <c:v>2.1666666666666652</c:v>
                </c:pt>
                <c:pt idx="125">
                  <c:v>2.2083333333333317</c:v>
                </c:pt>
                <c:pt idx="126">
                  <c:v>2.2499999999999982</c:v>
                </c:pt>
                <c:pt idx="127">
                  <c:v>2.2916666666666647</c:v>
                </c:pt>
                <c:pt idx="128">
                  <c:v>2.3333333333333313</c:v>
                </c:pt>
                <c:pt idx="129">
                  <c:v>2.3749999999999978</c:v>
                </c:pt>
                <c:pt idx="130">
                  <c:v>2.4166666666666643</c:v>
                </c:pt>
                <c:pt idx="131">
                  <c:v>2.4583333333333308</c:v>
                </c:pt>
                <c:pt idx="132">
                  <c:v>2.4999999999999973</c:v>
                </c:pt>
                <c:pt idx="133">
                  <c:v>2.5416666666666639</c:v>
                </c:pt>
                <c:pt idx="134">
                  <c:v>2.5833333333333304</c:v>
                </c:pt>
                <c:pt idx="135">
                  <c:v>2.6249999999999969</c:v>
                </c:pt>
                <c:pt idx="136">
                  <c:v>2.6666666666666634</c:v>
                </c:pt>
                <c:pt idx="137">
                  <c:v>2.7083333333333299</c:v>
                </c:pt>
                <c:pt idx="138">
                  <c:v>2.7499999999999964</c:v>
                </c:pt>
                <c:pt idx="139">
                  <c:v>2.791666666666663</c:v>
                </c:pt>
                <c:pt idx="140">
                  <c:v>2.8333333333333295</c:v>
                </c:pt>
                <c:pt idx="141">
                  <c:v>2.874999999999996</c:v>
                </c:pt>
                <c:pt idx="142">
                  <c:v>2.9166666666666625</c:v>
                </c:pt>
                <c:pt idx="143">
                  <c:v>2.958333333333329</c:v>
                </c:pt>
                <c:pt idx="144">
                  <c:v>2.9999999999999956</c:v>
                </c:pt>
              </c:numCache>
            </c:numRef>
          </c:xVal>
          <c:yVal>
            <c:numRef>
              <c:f>'Empirical Rule'!$AP$52:$AP$196</c:f>
              <c:numCache>
                <c:formatCode>General</c:formatCode>
                <c:ptCount val="1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6E06-439E-8ADC-76961E183730}"/>
            </c:ext>
          </c:extLst>
        </c:ser>
        <c:ser>
          <c:idx val="3"/>
          <c:order val="6"/>
          <c:tx>
            <c:strRef>
              <c:f>'Empirical Rule'!$AA$115</c:f>
              <c:strCache>
                <c:ptCount val="1"/>
                <c:pt idx="0">
                  <c:v>stdev bars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errBars>
            <c:errDir val="y"/>
            <c:errBarType val="minus"/>
            <c:errValType val="percentage"/>
            <c:noEndCap val="0"/>
            <c:val val="100"/>
            <c:spPr>
              <a:noFill/>
              <a:ln w="31750" cap="flat" cmpd="sng" algn="ctr">
                <a:solidFill>
                  <a:srgbClr val="00B0F0"/>
                </a:solidFill>
                <a:round/>
              </a:ln>
              <a:effectLst>
                <a:glow>
                  <a:schemeClr val="bg1"/>
                </a:glow>
              </a:effectLst>
            </c:spPr>
          </c:errBars>
          <c:xVal>
            <c:numRef>
              <c:f>'Empirical Rule'!$X$117:$X$123</c:f>
              <c:numCache>
                <c:formatCode>General</c:formatCode>
                <c:ptCount val="7"/>
                <c:pt idx="0">
                  <c:v>-3</c:v>
                </c:pt>
                <c:pt idx="1">
                  <c:v>-2</c:v>
                </c:pt>
                <c:pt idx="2">
                  <c:v>-1</c:v>
                </c:pt>
                <c:pt idx="3">
                  <c:v>0</c:v>
                </c:pt>
                <c:pt idx="4">
                  <c:v>1</c:v>
                </c:pt>
                <c:pt idx="5">
                  <c:v>2</c:v>
                </c:pt>
                <c:pt idx="6">
                  <c:v>3</c:v>
                </c:pt>
              </c:numCache>
            </c:numRef>
          </c:xVal>
          <c:yVal>
            <c:numRef>
              <c:f>'Empirical Rule'!$AA$117:$AA$123</c:f>
              <c:numCache>
                <c:formatCode>General</c:formatCode>
                <c:ptCount val="7"/>
                <c:pt idx="0">
                  <c:v>4.4318484119380075E-3</c:v>
                </c:pt>
                <c:pt idx="1">
                  <c:v>5.3990966513188063E-2</c:v>
                </c:pt>
                <c:pt idx="2">
                  <c:v>0.24197072451914337</c:v>
                </c:pt>
                <c:pt idx="3">
                  <c:v>0.3989422804014327</c:v>
                </c:pt>
                <c:pt idx="4">
                  <c:v>0.24197072451914337</c:v>
                </c:pt>
                <c:pt idx="5">
                  <c:v>5.3990966513188063E-2</c:v>
                </c:pt>
                <c:pt idx="6">
                  <c:v>4.4318484119380075E-3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6E06-439E-8ADC-76961E183730}"/>
            </c:ext>
          </c:extLst>
        </c:ser>
        <c:ser>
          <c:idx val="10"/>
          <c:order val="7"/>
          <c:tx>
            <c:strRef>
              <c:f>'Empirical Rule'!$X$115</c:f>
              <c:strCache>
                <c:ptCount val="1"/>
                <c:pt idx="0">
                  <c:v>stdev</c:v>
                </c:pt>
              </c:strCache>
            </c:strRef>
          </c:tx>
          <c:spPr>
            <a:ln w="12700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tx>
                <c:rich>
                  <a:bodyPr/>
                  <a:lstStyle/>
                  <a:p>
                    <a:fld id="{CC52FBD7-0FD9-40E3-BB1E-79A08820636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6E06-439E-8ADC-76961E183730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DCD18FBD-B72B-4E2C-8BFF-9A1EC1BAEC9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6E06-439E-8ADC-76961E183730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B3F987FF-C5D4-4B09-B384-DD60BE5F9CC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6E06-439E-8ADC-76961E183730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43AB86D9-5DD3-4BCB-9932-26547A5C4F5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6E06-439E-8ADC-76961E183730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C68A262F-EBF8-41FB-93DD-F8DBA7CB516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6E06-439E-8ADC-76961E183730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15A35BE3-BB5B-4B3A-9C94-799BA8855A2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E-6E06-439E-8ADC-76961E183730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261E1AF3-6602-4526-A0B2-373CCB2643B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F-6E06-439E-8ADC-76961E183730}"/>
                </c:ext>
              </c:extLst>
            </c:dLbl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eparator>,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'Empirical Rule'!$X$117:$X$123</c:f>
              <c:numCache>
                <c:formatCode>General</c:formatCode>
                <c:ptCount val="7"/>
                <c:pt idx="0">
                  <c:v>-3</c:v>
                </c:pt>
                <c:pt idx="1">
                  <c:v>-2</c:v>
                </c:pt>
                <c:pt idx="2">
                  <c:v>-1</c:v>
                </c:pt>
                <c:pt idx="3">
                  <c:v>0</c:v>
                </c:pt>
                <c:pt idx="4">
                  <c:v>1</c:v>
                </c:pt>
                <c:pt idx="5">
                  <c:v>2</c:v>
                </c:pt>
                <c:pt idx="6">
                  <c:v>3</c:v>
                </c:pt>
              </c:numCache>
            </c:numRef>
          </c:xVal>
          <c:yVal>
            <c:numRef>
              <c:f>'Empirical Rule'!$Y$117:$Y$123</c:f>
              <c:numCache>
                <c:formatCode>General</c:formatCode>
                <c:ptCount val="7"/>
                <c:pt idx="0">
                  <c:v>-0.02</c:v>
                </c:pt>
                <c:pt idx="1">
                  <c:v>-0.02</c:v>
                </c:pt>
                <c:pt idx="2">
                  <c:v>-0.02</c:v>
                </c:pt>
                <c:pt idx="3">
                  <c:v>-0.02</c:v>
                </c:pt>
                <c:pt idx="4">
                  <c:v>-0.02</c:v>
                </c:pt>
                <c:pt idx="5">
                  <c:v>-0.02</c:v>
                </c:pt>
                <c:pt idx="6">
                  <c:v>-0.02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'Empirical Rule'!$Z$117:$Z$123</c15:f>
                <c15:dlblRangeCache>
                  <c:ptCount val="7"/>
                  <c:pt idx="0">
                    <c:v>-3z</c:v>
                  </c:pt>
                  <c:pt idx="1">
                    <c:v>-2z</c:v>
                  </c:pt>
                  <c:pt idx="2">
                    <c:v>-1z</c:v>
                  </c:pt>
                  <c:pt idx="3">
                    <c:v>0</c:v>
                  </c:pt>
                  <c:pt idx="4">
                    <c:v>1z</c:v>
                  </c:pt>
                  <c:pt idx="5">
                    <c:v>2z</c:v>
                  </c:pt>
                  <c:pt idx="6">
                    <c:v>3z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10-6E06-439E-8ADC-76961E183730}"/>
            </c:ext>
          </c:extLst>
        </c:ser>
        <c:ser>
          <c:idx val="9"/>
          <c:order val="8"/>
          <c:tx>
            <c:strRef>
              <c:f>'Empirical Rule'!$Z$126</c:f>
              <c:strCache>
                <c:ptCount val="1"/>
                <c:pt idx="0">
                  <c:v>emp rule labels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dLbls>
            <c:dLbl>
              <c:idx val="0"/>
              <c:tx>
                <c:rich>
                  <a:bodyPr/>
                  <a:lstStyle/>
                  <a:p>
                    <a:fld id="{B7593F5B-8352-4C94-8B38-D367D22CB2B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1-6E06-439E-8ADC-76961E183730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CBDB2E70-8E5E-4934-99BD-E1285B8C9EA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2-6E06-439E-8ADC-76961E183730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658C73FD-5A34-4A6B-813F-168A449A35F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3-6E06-439E-8ADC-76961E183730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17FF21ED-0051-426B-81FF-FBDF62ADF0C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4-6E06-439E-8ADC-76961E183730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849F657F-F699-43FB-802F-80877A19505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5-6E06-439E-8ADC-76961E183730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E9FCFDDF-64EA-4F78-B3E5-3B0CA37B8C9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6-6E06-439E-8ADC-76961E183730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5AE76CBD-64DA-4792-B3E3-B873F717C15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7-6E06-439E-8ADC-76961E183730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BD0E67FE-F076-4146-AF18-0F2B143D052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8-6E06-439E-8ADC-76961E18373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>
                    <a:solidFill>
                      <a:srgbClr val="00B0F0"/>
                    </a:solidFill>
                    <a:latin typeface="+mn-lt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'Empirical Rule'!$X$127:$X$134</c:f>
              <c:numCache>
                <c:formatCode>General</c:formatCode>
                <c:ptCount val="8"/>
                <c:pt idx="0">
                  <c:v>-3.5</c:v>
                </c:pt>
                <c:pt idx="1">
                  <c:v>-2.5</c:v>
                </c:pt>
                <c:pt idx="2">
                  <c:v>-1.5</c:v>
                </c:pt>
                <c:pt idx="3">
                  <c:v>-0.5</c:v>
                </c:pt>
                <c:pt idx="4">
                  <c:v>0.5</c:v>
                </c:pt>
                <c:pt idx="5">
                  <c:v>1.5</c:v>
                </c:pt>
                <c:pt idx="6">
                  <c:v>2.5</c:v>
                </c:pt>
                <c:pt idx="7">
                  <c:v>3.5</c:v>
                </c:pt>
              </c:numCache>
            </c:numRef>
          </c:xVal>
          <c:yVal>
            <c:numRef>
              <c:f>'Empirical Rule'!$Y$127:$Y$134</c:f>
              <c:numCache>
                <c:formatCode>General</c:formatCode>
                <c:ptCount val="8"/>
                <c:pt idx="0">
                  <c:v>-0.02</c:v>
                </c:pt>
                <c:pt idx="1">
                  <c:v>-0.02</c:v>
                </c:pt>
                <c:pt idx="2">
                  <c:v>-0.02</c:v>
                </c:pt>
                <c:pt idx="3">
                  <c:v>-0.02</c:v>
                </c:pt>
                <c:pt idx="4">
                  <c:v>-0.02</c:v>
                </c:pt>
                <c:pt idx="5">
                  <c:v>-0.02</c:v>
                </c:pt>
                <c:pt idx="6">
                  <c:v>-0.02</c:v>
                </c:pt>
                <c:pt idx="7">
                  <c:v>-0.02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'Empirical Rule'!$Z$127:$Z$134</c15:f>
                <c15:dlblRangeCache>
                  <c:ptCount val="8"/>
                  <c:pt idx="0">
                    <c:v>0.005</c:v>
                  </c:pt>
                  <c:pt idx="1">
                    <c:v>0.02</c:v>
                  </c:pt>
                  <c:pt idx="2">
                    <c:v>0.135</c:v>
                  </c:pt>
                  <c:pt idx="3">
                    <c:v>0.34</c:v>
                  </c:pt>
                  <c:pt idx="4">
                    <c:v>0.34</c:v>
                  </c:pt>
                  <c:pt idx="5">
                    <c:v>0.135</c:v>
                  </c:pt>
                  <c:pt idx="6">
                    <c:v>0.02</c:v>
                  </c:pt>
                  <c:pt idx="7">
                    <c:v>0.005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19-6E06-439E-8ADC-76961E183730}"/>
            </c:ext>
          </c:extLst>
        </c:ser>
        <c:ser>
          <c:idx val="8"/>
          <c:order val="9"/>
          <c:tx>
            <c:strRef>
              <c:f>'Empirical Rule'!$X$137</c:f>
              <c:strCache>
                <c:ptCount val="1"/>
                <c:pt idx="0">
                  <c:v>cumm prob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1"/>
                </c:ext>
                <c:ext xmlns:c16="http://schemas.microsoft.com/office/drawing/2014/chart" uri="{C3380CC4-5D6E-409C-BE32-E72D297353CC}">
                  <c16:uniqueId val="{0000001A-6E06-439E-8ADC-76961E183730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B-6E06-439E-8ADC-76961E183730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C-6E06-439E-8ADC-76961E183730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D-6E06-439E-8ADC-76961E183730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E-6E06-439E-8ADC-76961E183730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F-6E06-439E-8ADC-76961E183730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0-6E06-439E-8ADC-76961E18373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rgbClr val="00B0F0"/>
                    </a:solidFill>
                    <a:latin typeface="+mn-lt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'Empirical Rule'!$X$138:$X$144</c:f>
              <c:numCache>
                <c:formatCode>General</c:formatCode>
                <c:ptCount val="7"/>
                <c:pt idx="0">
                  <c:v>-3</c:v>
                </c:pt>
                <c:pt idx="1">
                  <c:v>-2</c:v>
                </c:pt>
                <c:pt idx="2">
                  <c:v>-1</c:v>
                </c:pt>
                <c:pt idx="3">
                  <c:v>0</c:v>
                </c:pt>
                <c:pt idx="4">
                  <c:v>1</c:v>
                </c:pt>
                <c:pt idx="5">
                  <c:v>2</c:v>
                </c:pt>
                <c:pt idx="6">
                  <c:v>3</c:v>
                </c:pt>
              </c:numCache>
            </c:numRef>
          </c:xVal>
          <c:yVal>
            <c:numRef>
              <c:f>'Empirical Rule'!$Y$138:$Y$144</c:f>
              <c:numCache>
                <c:formatCode>General</c:formatCode>
                <c:ptCount val="7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'Empirical Rule'!$AA$138:$AA$144</c15:f>
                <c15:dlblRangeCache>
                  <c:ptCount val="7"/>
                  <c:pt idx="0">
                    <c:v>⟵ 0.5%</c:v>
                  </c:pt>
                  <c:pt idx="1">
                    <c:v>⟵ 2.5%</c:v>
                  </c:pt>
                  <c:pt idx="2">
                    <c:v>⟵ 16.0%</c:v>
                  </c:pt>
                  <c:pt idx="3">
                    <c:v>⟵ 50.0%</c:v>
                  </c:pt>
                  <c:pt idx="4">
                    <c:v>⟵ 84.0%</c:v>
                  </c:pt>
                  <c:pt idx="5">
                    <c:v>⟵ 97.5%</c:v>
                  </c:pt>
                  <c:pt idx="6">
                    <c:v>⟵ 99.5%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21-6E06-439E-8ADC-76961E183730}"/>
            </c:ext>
          </c:extLst>
        </c:ser>
        <c:ser>
          <c:idx val="11"/>
          <c:order val="10"/>
          <c:tx>
            <c:strRef>
              <c:f>'Empirical Rule'!$V$157</c:f>
              <c:strCache>
                <c:ptCount val="1"/>
                <c:pt idx="0">
                  <c:v>X1 stdev axis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dLbls>
            <c:dLbl>
              <c:idx val="0"/>
              <c:tx>
                <c:rich>
                  <a:bodyPr wrap="square" lIns="0" tIns="0" rIns="0" bIns="0" anchor="ctr">
                    <a:noAutofit/>
                  </a:bodyPr>
                  <a:lstStyle/>
                  <a:p>
                    <a:pPr>
                      <a:defRPr sz="1000">
                        <a:solidFill>
                          <a:srgbClr val="C00000"/>
                        </a:solidFill>
                        <a:latin typeface="+mn-lt"/>
                        <a:ea typeface="Verdana" panose="020B0604030504040204" pitchFamily="34" charset="0"/>
                        <a:cs typeface="Verdana" panose="020B0604030504040204" pitchFamily="34" charset="0"/>
                      </a:defRPr>
                    </a:pPr>
                    <a:endParaRPr 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layout>
                    <c:manualLayout>
                      <c:w val="0.10537836571845957"/>
                      <c:h val="3.7432290880533479E-2"/>
                    </c:manualLayout>
                  </c15:layout>
                  <c15:showDataLabelsRange val="1"/>
                </c:ext>
                <c:ext xmlns:c16="http://schemas.microsoft.com/office/drawing/2014/chart" uri="{C3380CC4-5D6E-409C-BE32-E72D297353CC}">
                  <c16:uniqueId val="{00000022-6E06-439E-8ADC-76961E183730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1"/>
                </c:ext>
                <c:ext xmlns:c16="http://schemas.microsoft.com/office/drawing/2014/chart" uri="{C3380CC4-5D6E-409C-BE32-E72D297353CC}">
                  <c16:uniqueId val="{00000023-6E06-439E-8ADC-76961E183730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1"/>
                </c:ext>
                <c:ext xmlns:c16="http://schemas.microsoft.com/office/drawing/2014/chart" uri="{C3380CC4-5D6E-409C-BE32-E72D297353CC}">
                  <c16:uniqueId val="{00000024-6E06-439E-8ADC-76961E183730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5-6E06-439E-8ADC-76961E183730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6E06-439E-8ADC-76961E183730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1"/>
                </c:ext>
                <c:ext xmlns:c16="http://schemas.microsoft.com/office/drawing/2014/chart" uri="{C3380CC4-5D6E-409C-BE32-E72D297353CC}">
                  <c16:uniqueId val="{00000027-6E06-439E-8ADC-76961E183730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1"/>
                </c:ext>
                <c:ext xmlns:c16="http://schemas.microsoft.com/office/drawing/2014/chart" uri="{C3380CC4-5D6E-409C-BE32-E72D297353CC}">
                  <c16:uniqueId val="{00000028-6E06-439E-8ADC-76961E183730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9-6E06-439E-8ADC-76961E18373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>
                    <a:solidFill>
                      <a:srgbClr val="C00000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eparator>,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'Empirical Rule'!$X$159:$X$166</c:f>
              <c:numCache>
                <c:formatCode>General</c:formatCode>
                <c:ptCount val="8"/>
                <c:pt idx="0">
                  <c:v>-4</c:v>
                </c:pt>
                <c:pt idx="1">
                  <c:v>-3</c:v>
                </c:pt>
                <c:pt idx="2">
                  <c:v>-2</c:v>
                </c:pt>
                <c:pt idx="3">
                  <c:v>-1</c:v>
                </c:pt>
                <c:pt idx="4">
                  <c:v>0</c:v>
                </c:pt>
                <c:pt idx="5">
                  <c:v>1</c:v>
                </c:pt>
                <c:pt idx="6">
                  <c:v>2</c:v>
                </c:pt>
                <c:pt idx="7">
                  <c:v>3</c:v>
                </c:pt>
              </c:numCache>
            </c:numRef>
          </c:xVal>
          <c:yVal>
            <c:numRef>
              <c:f>'Empirical Rule'!$Y$159:$Y$166</c:f>
              <c:numCache>
                <c:formatCode>General</c:formatCode>
                <c:ptCount val="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'Empirical Rule'!$AB$159:$AB$166</c15:f>
                <c15:dlblRangeCache>
                  <c:ptCount val="8"/>
                </c15:dlblRangeCache>
              </c15:datalabelsRange>
            </c:ext>
            <c:ext xmlns:c16="http://schemas.microsoft.com/office/drawing/2014/chart" uri="{C3380CC4-5D6E-409C-BE32-E72D297353CC}">
              <c16:uniqueId val="{0000002A-6E06-439E-8ADC-76961E183730}"/>
            </c:ext>
          </c:extLst>
        </c:ser>
        <c:ser>
          <c:idx val="4"/>
          <c:order val="11"/>
          <c:tx>
            <c:strRef>
              <c:f>'Empirical Rule'!$X$147</c:f>
              <c:strCache>
                <c:ptCount val="1"/>
                <c:pt idx="0">
                  <c:v>X1 raw normal pop axis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2B-6E06-439E-8ADC-76961E183730}"/>
              </c:ext>
            </c:extLst>
          </c:dPt>
          <c:dLbls>
            <c:dLbl>
              <c:idx val="0"/>
              <c:tx>
                <c:rich>
                  <a:bodyPr rot="0" spcFirstLastPara="1" vertOverflow="ellipsis" vert="horz" wrap="square" lIns="0" tIns="0" rIns="0" bIns="0" anchor="ctr" anchorCtr="0">
                    <a:noAutofit/>
                  </a:bodyPr>
                  <a:lstStyle/>
                  <a:p>
                    <a:pPr algn="ctr">
                      <a:defRPr sz="1000" b="0" i="0" u="none" strike="noStrike" kern="1200" baseline="0">
                        <a:solidFill>
                          <a:srgbClr val="FF0000"/>
                        </a:solidFill>
                        <a:effectLst>
                          <a:glow rad="127000">
                            <a:schemeClr val="bg1"/>
                          </a:glow>
                        </a:effectLst>
                        <a:latin typeface="+mn-lt"/>
                        <a:ea typeface="Verdana" panose="020B0604030504040204" pitchFamily="34" charset="0"/>
                        <a:cs typeface="Verdana" panose="020B0604030504040204" pitchFamily="34" charset="0"/>
                      </a:defRPr>
                    </a:pPr>
                    <a:fld id="{9520A203-331E-4C13-8C08-A3F1CF6EBD1A}" type="CELLRANGE">
                      <a:rPr lang="en-US"/>
                      <a:pPr algn="ctr">
                        <a:defRPr sz="1000" b="0" i="0" u="none" strike="noStrike" kern="1200" baseline="0">
                          <a:solidFill>
                            <a:srgbClr val="FF0000"/>
                          </a:solidFill>
                          <a:effectLst>
                            <a:glow rad="127000">
                              <a:schemeClr val="bg1"/>
                            </a:glow>
                          </a:effectLst>
                          <a:latin typeface="+mn-lt"/>
                          <a:ea typeface="Verdana" panose="020B0604030504040204" pitchFamily="34" charset="0"/>
                          <a:cs typeface="Verdana" panose="020B0604030504040204" pitchFamily="34" charset="0"/>
                        </a:defRPr>
                      </a:pPr>
                      <a:t>[CELLRANGE]</a:t>
                    </a:fld>
                    <a:endParaRPr lang="en-US"/>
                  </a:p>
                </c:rich>
              </c:tx>
              <c:spPr>
                <a:solidFill>
                  <a:schemeClr val="bg1">
                    <a:alpha val="81000"/>
                  </a:schemeClr>
                </a:solidFill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layout>
                    <c:manualLayout>
                      <c:w val="0.1051204694668187"/>
                      <c:h val="4.9085298521524705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C-6E06-439E-8ADC-76961E183730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B0FBE538-97B5-416D-A88D-537BB6477CB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B-6E06-439E-8ADC-76961E183730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A6E49D60-E3DB-4069-9308-170C86D756F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D-6E06-439E-8ADC-76961E183730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8975527E-11BB-414C-A812-2DCB621F5E7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E-6E06-439E-8ADC-76961E183730}"/>
                </c:ext>
              </c:extLst>
            </c:dLbl>
            <c:dLbl>
              <c:idx val="4"/>
              <c:tx>
                <c:rich>
                  <a:bodyPr rot="0" spcFirstLastPara="1" vertOverflow="ellipsis" vert="horz" wrap="square" lIns="0" tIns="0" rIns="0" bIns="0" anchor="ctr" anchorCtr="1">
                    <a:spAutoFit/>
                  </a:bodyPr>
                  <a:lstStyle/>
                  <a:p>
                    <a:pPr>
                      <a:defRPr sz="1100" b="0" i="0" u="none" strike="noStrike" kern="1200" baseline="0">
                        <a:solidFill>
                          <a:srgbClr val="FF0000"/>
                        </a:solidFill>
                        <a:latin typeface="+mn-lt"/>
                        <a:ea typeface="Verdana" panose="020B0604030504040204" pitchFamily="34" charset="0"/>
                        <a:cs typeface="Verdana" panose="020B0604030504040204" pitchFamily="34" charset="0"/>
                      </a:defRPr>
                    </a:pPr>
                    <a:fld id="{D60FD7C0-31D4-4A7C-AEF7-FBF721E48404}" type="CELLRANGE">
                      <a:rPr lang="en-US"/>
                      <a:pPr>
                        <a:defRPr sz="1100" b="0" i="0" u="none" strike="noStrike" kern="1200" baseline="0">
                          <a:solidFill>
                            <a:srgbClr val="FF0000"/>
                          </a:solidFill>
                          <a:latin typeface="+mn-lt"/>
                          <a:ea typeface="Verdana" panose="020B0604030504040204" pitchFamily="34" charset="0"/>
                          <a:cs typeface="Verdana" panose="020B0604030504040204" pitchFamily="34" charset="0"/>
                        </a:defRPr>
                      </a:pPr>
                      <a:t>[CELLRANGE]</a:t>
                    </a:fld>
                    <a:endParaRPr lang="en-US"/>
                  </a:p>
                </c:rich>
              </c:tx>
              <c:spPr>
                <a:noFill/>
                <a:ln w="6350"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F-6E06-439E-8ADC-76961E183730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ABB9B73A-BBA9-4239-A4B3-92129E95228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0-6E06-439E-8ADC-76961E183730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6F7C30EA-65B8-4227-AEEF-38159E1C9E7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1-6E06-439E-8ADC-76961E183730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3A08F8BA-885A-4506-8DA5-0B8F31651BE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2-6E06-439E-8ADC-76961E18373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0" tIns="0" rIns="0" bIns="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rgbClr val="FF0000"/>
                    </a:solidFill>
                    <a:latin typeface="+mn-lt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DataLabelsRange val="1"/>
                <c15:showLeaderLines val="0"/>
              </c:ext>
            </c:extLst>
          </c:dLbls>
          <c:xVal>
            <c:numRef>
              <c:f>'Empirical Rule'!$X$148:$X$155</c:f>
              <c:numCache>
                <c:formatCode>General</c:formatCode>
                <c:ptCount val="8"/>
                <c:pt idx="0">
                  <c:v>-4</c:v>
                </c:pt>
                <c:pt idx="1">
                  <c:v>-3</c:v>
                </c:pt>
                <c:pt idx="2">
                  <c:v>-2</c:v>
                </c:pt>
                <c:pt idx="3">
                  <c:v>-1</c:v>
                </c:pt>
                <c:pt idx="4">
                  <c:v>0</c:v>
                </c:pt>
                <c:pt idx="5">
                  <c:v>1</c:v>
                </c:pt>
                <c:pt idx="6">
                  <c:v>2</c:v>
                </c:pt>
                <c:pt idx="7">
                  <c:v>3</c:v>
                </c:pt>
              </c:numCache>
            </c:numRef>
          </c:xVal>
          <c:yVal>
            <c:numRef>
              <c:f>'Empirical Rule'!$Y$148:$Y$155</c:f>
              <c:numCache>
                <c:formatCode>General</c:formatCode>
                <c:ptCount val="8"/>
                <c:pt idx="0">
                  <c:v>-0.12</c:v>
                </c:pt>
                <c:pt idx="1">
                  <c:v>-0.12</c:v>
                </c:pt>
                <c:pt idx="2">
                  <c:v>-0.12</c:v>
                </c:pt>
                <c:pt idx="3">
                  <c:v>-0.12</c:v>
                </c:pt>
                <c:pt idx="4">
                  <c:v>-0.12</c:v>
                </c:pt>
                <c:pt idx="5">
                  <c:v>-0.12</c:v>
                </c:pt>
                <c:pt idx="6">
                  <c:v>-0.12</c:v>
                </c:pt>
                <c:pt idx="7">
                  <c:v>-0.12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'Empirical Rule'!$Z$148:$Z$155</c15:f>
                <c15:dlblRangeCache>
                  <c:ptCount val="8"/>
                </c15:dlblRangeCache>
              </c15:datalabelsRange>
            </c:ext>
            <c:ext xmlns:c16="http://schemas.microsoft.com/office/drawing/2014/chart" uri="{C3380CC4-5D6E-409C-BE32-E72D297353CC}">
              <c16:uniqueId val="{00000033-6E06-439E-8ADC-76961E183730}"/>
            </c:ext>
          </c:extLst>
        </c:ser>
        <c:ser>
          <c:idx val="12"/>
          <c:order val="12"/>
          <c:tx>
            <c:strRef>
              <c:f>'Empirical Rule'!$V$178</c:f>
              <c:strCache>
                <c:ptCount val="1"/>
                <c:pt idx="0">
                  <c:v>X3 stdev axis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dLbls>
            <c:dLbl>
              <c:idx val="0"/>
              <c:tx>
                <c:rich>
                  <a:bodyPr wrap="square" lIns="0" tIns="0" rIns="0" bIns="0" anchor="ctr">
                    <a:noAutofit/>
                  </a:bodyPr>
                  <a:lstStyle/>
                  <a:p>
                    <a:pPr>
                      <a:defRPr sz="900">
                        <a:latin typeface="+mn-lt"/>
                        <a:ea typeface="Verdana" panose="020B0604030504040204" pitchFamily="34" charset="0"/>
                        <a:cs typeface="Verdana" panose="020B0604030504040204" pitchFamily="34" charset="0"/>
                      </a:defRPr>
                    </a:pPr>
                    <a:endParaRPr 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layout>
                    <c:manualLayout>
                      <c:w val="0.10039448451221242"/>
                      <c:h val="4.315050560104243E-2"/>
                    </c:manualLayout>
                  </c15:layout>
                  <c15:showDataLabelsRange val="1"/>
                </c:ext>
                <c:ext xmlns:c16="http://schemas.microsoft.com/office/drawing/2014/chart" uri="{C3380CC4-5D6E-409C-BE32-E72D297353CC}">
                  <c16:uniqueId val="{00000034-6E06-439E-8ADC-76961E183730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5-6E06-439E-8ADC-76961E183730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6-6E06-439E-8ADC-76961E183730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7-6E06-439E-8ADC-76961E183730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8-6E06-439E-8ADC-76961E183730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9-6E06-439E-8ADC-76961E183730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A-6E06-439E-8ADC-76961E183730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B-6E06-439E-8ADC-76961E18373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0" tIns="0" rIns="0" bIns="0" anchor="ctr">
                <a:spAutoFit/>
              </a:bodyPr>
              <a:lstStyle/>
              <a:p>
                <a:pPr>
                  <a:defRPr sz="900">
                    <a:latin typeface="+mn-lt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DataLabelsRange val="1"/>
                <c15:showLeaderLines val="0"/>
              </c:ext>
            </c:extLst>
          </c:dLbls>
          <c:xVal>
            <c:numRef>
              <c:f>'Empirical Rule'!$X$180:$X$187</c:f>
              <c:numCache>
                <c:formatCode>General</c:formatCode>
                <c:ptCount val="8"/>
                <c:pt idx="0">
                  <c:v>-4</c:v>
                </c:pt>
                <c:pt idx="1">
                  <c:v>-3</c:v>
                </c:pt>
                <c:pt idx="2">
                  <c:v>-2</c:v>
                </c:pt>
                <c:pt idx="3">
                  <c:v>-1</c:v>
                </c:pt>
                <c:pt idx="4">
                  <c:v>0</c:v>
                </c:pt>
                <c:pt idx="5">
                  <c:v>1</c:v>
                </c:pt>
                <c:pt idx="6">
                  <c:v>2</c:v>
                </c:pt>
                <c:pt idx="7">
                  <c:v>3</c:v>
                </c:pt>
              </c:numCache>
            </c:numRef>
          </c:xVal>
          <c:yVal>
            <c:numRef>
              <c:f>'Empirical Rule'!$Y$180:$Y$187</c:f>
              <c:numCache>
                <c:formatCode>General</c:formatCode>
                <c:ptCount val="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'Empirical Rule'!$AB$180:$AB$187</c15:f>
                <c15:dlblRangeCache>
                  <c:ptCount val="8"/>
                </c15:dlblRangeCache>
              </c15:datalabelsRange>
            </c:ext>
            <c:ext xmlns:c16="http://schemas.microsoft.com/office/drawing/2014/chart" uri="{C3380CC4-5D6E-409C-BE32-E72D297353CC}">
              <c16:uniqueId val="{0000003C-6E06-439E-8ADC-76961E183730}"/>
            </c:ext>
          </c:extLst>
        </c:ser>
        <c:ser>
          <c:idx val="5"/>
          <c:order val="13"/>
          <c:tx>
            <c:strRef>
              <c:f>'Empirical Rule'!$X$168</c:f>
              <c:strCache>
                <c:ptCount val="1"/>
                <c:pt idx="0">
                  <c:v>X3 raw normal pop axis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3D-6E06-439E-8ADC-76961E183730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3E-6E06-439E-8ADC-76961E183730}"/>
              </c:ext>
            </c:extLst>
          </c:dPt>
          <c:dLbls>
            <c:dLbl>
              <c:idx val="0"/>
              <c:tx>
                <c:rich>
                  <a:bodyPr rot="0" spcFirstLastPara="1" vertOverflow="ellipsis" vert="horz" wrap="square" lIns="0" tIns="0" rIns="0" bIns="0" anchor="ctr" anchorCtr="1">
                    <a:noAutofit/>
                  </a:bodyPr>
                  <a:lstStyle/>
                  <a:p>
                    <a:pPr>
                      <a:defRPr sz="1000" b="0" i="0" u="none" strike="noStrike" kern="1200" baseline="0">
                        <a:solidFill>
                          <a:schemeClr val="tx1"/>
                        </a:solidFill>
                        <a:effectLst>
                          <a:glow rad="127000">
                            <a:schemeClr val="bg1"/>
                          </a:glow>
                        </a:effectLst>
                        <a:latin typeface="+mn-lt"/>
                        <a:ea typeface="Verdana" panose="020B0604030504040204" pitchFamily="34" charset="0"/>
                        <a:cs typeface="Verdana" panose="020B0604030504040204" pitchFamily="34" charset="0"/>
                      </a:defRPr>
                    </a:pPr>
                    <a:endParaRPr lang="en-US"/>
                  </a:p>
                </c:rich>
              </c:tx>
              <c:spPr>
                <a:solidFill>
                  <a:schemeClr val="bg1">
                    <a:alpha val="79676"/>
                  </a:schemeClr>
                </a:solidFill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layout>
                    <c:manualLayout>
                      <c:w val="0.10289971472381856"/>
                      <c:h val="4.9974999667937961E-2"/>
                    </c:manualLayout>
                  </c15:layout>
                  <c15:showDataLabelsRange val="1"/>
                </c:ext>
                <c:ext xmlns:c16="http://schemas.microsoft.com/office/drawing/2014/chart" uri="{C3380CC4-5D6E-409C-BE32-E72D297353CC}">
                  <c16:uniqueId val="{0000003F-6E06-439E-8ADC-76961E183730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D-6E06-439E-8ADC-76961E183730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0-6E06-439E-8ADC-76961E183730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E-6E06-439E-8ADC-76961E183730}"/>
                </c:ext>
              </c:extLst>
            </c:dLbl>
            <c:dLbl>
              <c:idx val="4"/>
              <c:tx>
                <c:rich>
                  <a:bodyPr rot="0" spcFirstLastPara="1" vertOverflow="ellipsis" vert="horz" wrap="square" lIns="0" tIns="0" rIns="0" bIns="0" anchor="ctr" anchorCtr="1">
                    <a:spAutoFit/>
                  </a:bodyPr>
                  <a:lstStyle/>
                  <a:p>
                    <a:pPr>
                      <a:defRPr sz="1100" b="0" i="0" u="none" strike="noStrike" kern="1200" baseline="0">
                        <a:solidFill>
                          <a:schemeClr val="tx1"/>
                        </a:solidFill>
                        <a:latin typeface="+mn-lt"/>
                        <a:ea typeface="Verdana" panose="020B0604030504040204" pitchFamily="34" charset="0"/>
                        <a:cs typeface="Verdana" panose="020B0604030504040204" pitchFamily="34" charset="0"/>
                      </a:defRPr>
                    </a:pPr>
                    <a:endParaRPr lang="en-US"/>
                  </a:p>
                </c:rich>
              </c:tx>
              <c:spPr>
                <a:noFill/>
                <a:ln w="6350"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1-6E06-439E-8ADC-76961E183730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2-6E06-439E-8ADC-76961E183730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3-6E06-439E-8ADC-76961E183730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4-6E06-439E-8ADC-76961E18373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0" tIns="0" rIns="0" bIns="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DataLabelsRange val="1"/>
                <c15:showLeaderLines val="0"/>
              </c:ext>
            </c:extLst>
          </c:dLbls>
          <c:xVal>
            <c:numRef>
              <c:f>'Empirical Rule'!$X$169:$X$176</c:f>
              <c:numCache>
                <c:formatCode>General</c:formatCode>
                <c:ptCount val="8"/>
                <c:pt idx="0">
                  <c:v>-4</c:v>
                </c:pt>
                <c:pt idx="1">
                  <c:v>-3</c:v>
                </c:pt>
                <c:pt idx="2">
                  <c:v>-2</c:v>
                </c:pt>
                <c:pt idx="3">
                  <c:v>-1</c:v>
                </c:pt>
                <c:pt idx="4">
                  <c:v>0</c:v>
                </c:pt>
                <c:pt idx="5">
                  <c:v>1</c:v>
                </c:pt>
                <c:pt idx="6">
                  <c:v>2</c:v>
                </c:pt>
                <c:pt idx="7">
                  <c:v>3</c:v>
                </c:pt>
              </c:numCache>
            </c:numRef>
          </c:xVal>
          <c:yVal>
            <c:numRef>
              <c:f>'Empirical Rule'!$Y$169:$Y$176</c:f>
              <c:numCache>
                <c:formatCode>General</c:formatCode>
                <c:ptCount val="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'Empirical Rule'!$Z$169:$Z$176</c15:f>
                <c15:dlblRangeCache>
                  <c:ptCount val="8"/>
                </c15:dlblRangeCache>
              </c15:datalabelsRange>
            </c:ext>
            <c:ext xmlns:c16="http://schemas.microsoft.com/office/drawing/2014/chart" uri="{C3380CC4-5D6E-409C-BE32-E72D297353CC}">
              <c16:uniqueId val="{00000045-6E06-439E-8ADC-76961E183730}"/>
            </c:ext>
          </c:extLst>
        </c:ser>
        <c:ser>
          <c:idx val="6"/>
          <c:order val="14"/>
          <c:tx>
            <c:strRef>
              <c:f>'Empirical Rule'!$V$106</c:f>
              <c:strCache>
                <c:ptCount val="1"/>
                <c:pt idx="0">
                  <c:v>X1 Label</c:v>
                </c:pt>
              </c:strCache>
            </c:strRef>
          </c:tx>
          <c:marker>
            <c:symbol val="none"/>
          </c:marker>
          <c:dLbls>
            <c:dLbl>
              <c:idx val="0"/>
              <c:tx>
                <c:rich>
                  <a:bodyPr rot="0" spcFirstLastPara="1" vertOverflow="ellipsis" vert="horz" wrap="square" lIns="0" tIns="0" rIns="0" bIns="0" anchor="ctr" anchorCtr="0">
                    <a:noAutofit/>
                  </a:bodyPr>
                  <a:lstStyle/>
                  <a:p>
                    <a:pPr algn="ctr">
                      <a:defRPr sz="1050" b="0" i="0" u="none" strike="noStrike" kern="1200" baseline="0">
                        <a:solidFill>
                          <a:srgbClr val="FF0000"/>
                        </a:solidFill>
                        <a:effectLst/>
                        <a:latin typeface="+mn-lt"/>
                        <a:ea typeface="Verdana" panose="020B0604030504040204" pitchFamily="34" charset="0"/>
                        <a:cs typeface="Verdana" panose="020B0604030504040204" pitchFamily="34" charset="0"/>
                      </a:defRPr>
                    </a:pPr>
                    <a:endParaRPr 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1761687098372904"/>
                      <c:h val="0.10650976860097064"/>
                    </c:manualLayout>
                  </c15:layout>
                  <c15:showDataLabelsRange val="1"/>
                </c:ext>
                <c:ext xmlns:c16="http://schemas.microsoft.com/office/drawing/2014/chart" uri="{C3380CC4-5D6E-409C-BE32-E72D297353CC}">
                  <c16:uniqueId val="{00000046-6E06-439E-8ADC-76961E18373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0" i="0" u="none" strike="noStrike" kern="1200" baseline="0">
                    <a:solidFill>
                      <a:srgbClr val="FF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l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errBars>
            <c:errDir val="y"/>
            <c:errBarType val="minus"/>
            <c:errValType val="percentage"/>
            <c:noEndCap val="1"/>
            <c:val val="100"/>
            <c:spPr>
              <a:noFill/>
              <a:ln w="38100" cap="flat" cmpd="sng" algn="ctr">
                <a:solidFill>
                  <a:srgbClr val="FF0000">
                    <a:alpha val="38213"/>
                  </a:srgbClr>
                </a:solidFill>
                <a:prstDash val="solid"/>
                <a:round/>
              </a:ln>
              <a:effectLst/>
            </c:spPr>
          </c:errBars>
          <c:xVal>
            <c:numRef>
              <c:f>'Empirical Rule'!$X$106</c:f>
              <c:numCache>
                <c:formatCode>General</c:formatCode>
                <c:ptCount val="1"/>
                <c:pt idx="0">
                  <c:v>0</c:v>
                </c:pt>
              </c:numCache>
            </c:numRef>
          </c:xVal>
          <c:yVal>
            <c:numRef>
              <c:f>'Empirical Rule'!$Y$106</c:f>
              <c:numCache>
                <c:formatCode>General</c:formatCode>
                <c:ptCount val="1"/>
                <c:pt idx="0">
                  <c:v>#N/A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'Empirical Rule'!$AE$106</c15:f>
                <c15:dlblRangeCache>
                  <c:ptCount val="1"/>
                  <c:pt idx="0">
                    <c:v>⟵ 
P(  )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47-6E06-439E-8ADC-76961E183730}"/>
            </c:ext>
          </c:extLst>
        </c:ser>
        <c:ser>
          <c:idx val="16"/>
          <c:order val="15"/>
          <c:tx>
            <c:strRef>
              <c:f>'Empirical Rule'!$V$107</c:f>
              <c:strCache>
                <c:ptCount val="1"/>
                <c:pt idx="0">
                  <c:v>X2 Label</c:v>
                </c:pt>
              </c:strCache>
            </c:strRef>
          </c:tx>
          <c:marker>
            <c:symbol val="none"/>
          </c:marker>
          <c:dLbls>
            <c:dLbl>
              <c:idx val="0"/>
              <c:tx>
                <c:rich>
                  <a:bodyPr wrap="square" lIns="38100" tIns="19050" rIns="38100" bIns="19050" anchor="ctr">
                    <a:noAutofit/>
                  </a:bodyPr>
                  <a:lstStyle/>
                  <a:p>
                    <a:pPr>
                      <a:defRPr sz="1050">
                        <a:solidFill>
                          <a:srgbClr val="FF0000"/>
                        </a:solidFill>
                      </a:defRPr>
                    </a:pPr>
                    <a:endParaRPr 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2737643777994363"/>
                      <c:h val="0.10175643669303723"/>
                    </c:manualLayout>
                  </c15:layout>
                  <c15:showDataLabelsRange val="1"/>
                </c:ext>
                <c:ext xmlns:c16="http://schemas.microsoft.com/office/drawing/2014/chart" uri="{C3380CC4-5D6E-409C-BE32-E72D297353CC}">
                  <c16:uniqueId val="{00000048-6E06-439E-8ADC-76961E18373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/>
                </a:pPr>
                <a:endParaRPr lang="en-US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errBars>
            <c:errDir val="y"/>
            <c:errBarType val="minus"/>
            <c:errValType val="percentage"/>
            <c:noEndCap val="1"/>
            <c:val val="100"/>
            <c:spPr>
              <a:ln w="38100">
                <a:solidFill>
                  <a:srgbClr val="FF0000">
                    <a:alpha val="38000"/>
                  </a:srgbClr>
                </a:solidFill>
              </a:ln>
            </c:spPr>
          </c:errBars>
          <c:xVal>
            <c:numRef>
              <c:f>'Empirical Rule'!$X$107</c:f>
              <c:numCache>
                <c:formatCode>General</c:formatCode>
                <c:ptCount val="1"/>
                <c:pt idx="0">
                  <c:v>0</c:v>
                </c:pt>
              </c:numCache>
            </c:numRef>
          </c:xVal>
          <c:yVal>
            <c:numRef>
              <c:f>'Empirical Rule'!$Y$107</c:f>
              <c:numCache>
                <c:formatCode>General</c:formatCode>
                <c:ptCount val="1"/>
                <c:pt idx="0">
                  <c:v>#N/A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'Empirical Rule'!$AE$107</c15:f>
                <c15:dlblRangeCache>
                  <c:ptCount val="1"/>
                  <c:pt idx="0">
                    <c:v> ⟵ ? ⟶
P(  )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49-6E06-439E-8ADC-76961E183730}"/>
            </c:ext>
          </c:extLst>
        </c:ser>
        <c:ser>
          <c:idx val="7"/>
          <c:order val="16"/>
          <c:tx>
            <c:strRef>
              <c:f>'Empirical Rule'!$V$111</c:f>
              <c:strCache>
                <c:ptCount val="1"/>
                <c:pt idx="0">
                  <c:v>X3 Label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1.2801952137836484E-3"/>
                  <c:y val="-7.6308186003848491E-2"/>
                </c:manualLayout>
              </c:layout>
              <c:tx>
                <c:rich>
                  <a:bodyPr rot="0" spcFirstLastPara="1" vertOverflow="ellipsis" vert="horz" wrap="square" lIns="0" tIns="0" rIns="0" bIns="0" anchor="ctr" anchorCtr="1">
                    <a:noAutofit/>
                  </a:bodyPr>
                  <a:lstStyle/>
                  <a:p>
                    <a:pPr>
                      <a:defRPr sz="1050" b="0" i="0" u="none" strike="noStrike" kern="1200" baseline="0">
                        <a:solidFill>
                          <a:schemeClr val="tx1"/>
                        </a:solidFill>
                        <a:effectLst/>
                        <a:latin typeface="+mn-lt"/>
                        <a:ea typeface="Tahoma" panose="020B0604030504040204" pitchFamily="34" charset="0"/>
                        <a:cs typeface="Tahoma" panose="020B0604030504040204" pitchFamily="34" charset="0"/>
                      </a:defRPr>
                    </a:pPr>
                    <a:fld id="{5CF9FDD0-918B-954D-99B4-17D8099C1D14}" type="CELLRANGE">
                      <a:rPr lang="en-US" sz="1050">
                        <a:solidFill>
                          <a:schemeClr val="tx1"/>
                        </a:solidFill>
                        <a:effectLst/>
                        <a:latin typeface="+mn-lt"/>
                        <a:ea typeface="Tahoma" panose="020B0604030504040204" pitchFamily="34" charset="0"/>
                        <a:cs typeface="Tahoma" panose="020B0604030504040204" pitchFamily="34" charset="0"/>
                      </a:rPr>
                      <a:pPr>
                        <a:defRPr sz="1050" b="0" i="0" u="none" strike="noStrike" kern="1200" baseline="0">
                          <a:solidFill>
                            <a:schemeClr val="tx1"/>
                          </a:solidFill>
                          <a:effectLst/>
                          <a:latin typeface="+mn-lt"/>
                          <a:ea typeface="Tahoma" panose="020B0604030504040204" pitchFamily="34" charset="0"/>
                          <a:cs typeface="Tahoma" panose="020B0604030504040204" pitchFamily="34" charset="0"/>
                        </a:defRPr>
                      </a:pPr>
                      <a:t>[CELLRANGE]</a:t>
                    </a:fld>
                    <a:endParaRPr 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964619955323527"/>
                      <c:h val="0.11761357285098598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4A-6E06-439E-8ADC-76961E18373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rgbClr val="0070C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errBars>
            <c:errDir val="y"/>
            <c:errBarType val="minus"/>
            <c:errValType val="percentage"/>
            <c:noEndCap val="1"/>
            <c:val val="100"/>
            <c:spPr>
              <a:noFill/>
              <a:ln w="38100" cap="flat" cmpd="sng" algn="ctr">
                <a:solidFill>
                  <a:schemeClr val="tx1">
                    <a:alpha val="29990"/>
                  </a:schemeClr>
                </a:solidFill>
                <a:prstDash val="solid"/>
                <a:round/>
              </a:ln>
              <a:effectLst>
                <a:glow>
                  <a:schemeClr val="bg1">
                    <a:alpha val="40000"/>
                  </a:schemeClr>
                </a:glow>
              </a:effectLst>
            </c:spPr>
          </c:errBars>
          <c:xVal>
            <c:numRef>
              <c:f>'Empirical Rule'!$X$111</c:f>
              <c:numCache>
                <c:formatCode>General</c:formatCode>
                <c:ptCount val="1"/>
                <c:pt idx="0">
                  <c:v>0</c:v>
                </c:pt>
              </c:numCache>
            </c:numRef>
          </c:xVal>
          <c:yVal>
            <c:numRef>
              <c:f>'Empirical Rule'!$Y$111</c:f>
              <c:numCache>
                <c:formatCode>General</c:formatCode>
                <c:ptCount val="1"/>
                <c:pt idx="0">
                  <c:v>#N/A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'Empirical Rule'!$AE$111</c15:f>
                <c15:dlblRangeCache>
                  <c:ptCount val="1"/>
                  <c:pt idx="0">
                    <c:v> ⟵ ? ⟶
P(  )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4B-6E06-439E-8ADC-76961E183730}"/>
            </c:ext>
          </c:extLst>
        </c:ser>
        <c:ser>
          <c:idx val="18"/>
          <c:order val="17"/>
          <c:tx>
            <c:v>xbars</c:v>
          </c:tx>
          <c:spPr>
            <a:ln>
              <a:noFill/>
            </a:ln>
          </c:spPr>
          <c:marker>
            <c:symbol val="none"/>
          </c:marker>
          <c:dLbls>
            <c:dLbl>
              <c:idx val="0"/>
              <c:tx>
                <c:rich>
                  <a:bodyPr/>
                  <a:lstStyle/>
                  <a:p>
                    <a:fld id="{46918B98-B0E5-4D01-A13C-ADE4EA792A7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C-6E06-439E-8ADC-76961E183730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A856A328-580F-43FE-BDF6-4E1BF7F733F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D-6E06-439E-8ADC-76961E183730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7F4AF8E9-F798-42D2-9FE4-3BD2AF243E3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E-6E06-439E-8ADC-76961E183730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64D48570-014D-4415-B3DD-B4DDED7DF6E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F-6E06-439E-8ADC-76961E183730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7C63AA34-487A-4DFB-B3B6-7428913AF86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0-6E06-439E-8ADC-76961E183730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EDB34F28-DC68-4834-9563-CE3AE55B47F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1-6E06-439E-8ADC-76961E183730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915B8892-9A6F-4BEC-81AF-E3D497E4DC1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2-6E06-439E-8ADC-76961E183730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835E94D2-A8E6-4F7C-A784-51B28414784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3-6E06-439E-8ADC-76961E183730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3FD91C4C-4EF1-4A84-B663-61614F12EBD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4-6E06-439E-8ADC-76961E183730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2B879F09-4CBC-40AC-BCF3-1930177C242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5-6E06-439E-8ADC-76961E183730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73EC3AC3-1A29-4E47-9099-D460F3460D7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6-6E06-439E-8ADC-76961E183730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7A1B8801-5D5B-4C3F-A59A-F7DB608780C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7-6E06-439E-8ADC-76961E183730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87303A58-CE4F-443A-8B77-E4561776DC5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8-6E06-439E-8ADC-76961E183730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BA6462C4-0581-4317-AC43-C737C1D95CB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9-6E06-439E-8ADC-76961E183730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346BEBA8-3329-4379-A3C2-857FBE744FC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A-6E06-439E-8ADC-76961E183730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0D232ECE-761F-446D-9AAD-02C8CB990D5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B-6E06-439E-8ADC-76961E183730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3CED774D-21C2-47FC-B828-72DE2ECD1C7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C-6E06-439E-8ADC-76961E183730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0EC6BC78-CFFD-4D2F-8A54-188BA6F4766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D-6E06-439E-8ADC-76961E183730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21698F1B-7DBC-4130-8750-7CC8CAF070D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E-6E06-439E-8ADC-76961E183730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99D918E8-0BDC-455D-AB1C-7F7FF08B488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F-6E06-439E-8ADC-76961E183730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18E5538C-D300-447A-82ED-3F908B80213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0-6E06-439E-8ADC-76961E183730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F71FCCB5-B2FA-468F-9FFC-98308F0AB5E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1-6E06-439E-8ADC-76961E183730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BFEAD5E3-61C8-46A0-81E6-1F6FC7802E7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2-6E06-439E-8ADC-76961E183730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2919CE62-5F83-42AC-BFDE-0CCD5ABF1B0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3-6E06-439E-8ADC-76961E183730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fld id="{CCFF7B3A-F846-47F2-9E12-F2EBC4CC3BF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4-6E06-439E-8ADC-76961E183730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fld id="{C022C18F-1638-4BF9-A280-C7F14481EA8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5-6E06-439E-8ADC-76961E183730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fld id="{82C71AD4-4B19-4FE5-9F7E-73F27D73DA3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6-6E06-439E-8ADC-76961E183730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fld id="{42C2EC96-BAC6-47B2-AF9A-D0721CFAF14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7-6E06-439E-8ADC-76961E183730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fld id="{7CDE7D46-6123-4507-BE2A-526060DAB5C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8-6E06-439E-8ADC-76961E183730}"/>
                </c:ext>
              </c:extLst>
            </c:dLbl>
            <c:dLbl>
              <c:idx val="29"/>
              <c:tx>
                <c:rich>
                  <a:bodyPr/>
                  <a:lstStyle/>
                  <a:p>
                    <a:fld id="{8E0C5E67-ADF5-4202-B003-EBE87BEBDE5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9-6E06-439E-8ADC-76961E183730}"/>
                </c:ext>
              </c:extLst>
            </c:dLbl>
            <c:dLbl>
              <c:idx val="30"/>
              <c:tx>
                <c:rich>
                  <a:bodyPr/>
                  <a:lstStyle/>
                  <a:p>
                    <a:fld id="{F873D113-698B-41E1-84B8-C60D840A7AC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A-6E06-439E-8ADC-76961E183730}"/>
                </c:ext>
              </c:extLst>
            </c:dLbl>
            <c:dLbl>
              <c:idx val="31"/>
              <c:tx>
                <c:rich>
                  <a:bodyPr/>
                  <a:lstStyle/>
                  <a:p>
                    <a:fld id="{0F5E898D-4942-423E-B05E-8AEFC804899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B-6E06-439E-8ADC-76961E183730}"/>
                </c:ext>
              </c:extLst>
            </c:dLbl>
            <c:dLbl>
              <c:idx val="32"/>
              <c:tx>
                <c:rich>
                  <a:bodyPr/>
                  <a:lstStyle/>
                  <a:p>
                    <a:fld id="{BCC94EA2-4069-4F3F-8C1A-B209EE580A3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C-6E06-439E-8ADC-76961E183730}"/>
                </c:ext>
              </c:extLst>
            </c:dLbl>
            <c:dLbl>
              <c:idx val="33"/>
              <c:tx>
                <c:rich>
                  <a:bodyPr/>
                  <a:lstStyle/>
                  <a:p>
                    <a:fld id="{325D1F7E-D809-45FB-AAEE-13F29BD4CF5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D-6E06-439E-8ADC-76961E183730}"/>
                </c:ext>
              </c:extLst>
            </c:dLbl>
            <c:dLbl>
              <c:idx val="34"/>
              <c:tx>
                <c:rich>
                  <a:bodyPr/>
                  <a:lstStyle/>
                  <a:p>
                    <a:fld id="{DF4B41EF-68FB-41A5-816F-00AF90C04FB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E-6E06-439E-8ADC-76961E183730}"/>
                </c:ext>
              </c:extLst>
            </c:dLbl>
            <c:dLbl>
              <c:idx val="35"/>
              <c:tx>
                <c:rich>
                  <a:bodyPr/>
                  <a:lstStyle/>
                  <a:p>
                    <a:fld id="{B55AA9B7-F512-48F4-9FBD-A9B0A7EE5D3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F-6E06-439E-8ADC-76961E183730}"/>
                </c:ext>
              </c:extLst>
            </c:dLbl>
            <c:dLbl>
              <c:idx val="36"/>
              <c:tx>
                <c:rich>
                  <a:bodyPr/>
                  <a:lstStyle/>
                  <a:p>
                    <a:fld id="{69F1FAEA-B3BA-4B68-90AF-7B01A587015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0-6E06-439E-8ADC-76961E183730}"/>
                </c:ext>
              </c:extLst>
            </c:dLbl>
            <c:dLbl>
              <c:idx val="37"/>
              <c:tx>
                <c:rich>
                  <a:bodyPr/>
                  <a:lstStyle/>
                  <a:p>
                    <a:fld id="{B2967FDA-8DE4-4836-8DA1-4AC43DE5E46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1-6E06-439E-8ADC-76961E183730}"/>
                </c:ext>
              </c:extLst>
            </c:dLbl>
            <c:dLbl>
              <c:idx val="38"/>
              <c:tx>
                <c:rich>
                  <a:bodyPr/>
                  <a:lstStyle/>
                  <a:p>
                    <a:fld id="{E6A80F2C-4D64-4206-991F-9BED5B8C95A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2-6E06-439E-8ADC-76961E183730}"/>
                </c:ext>
              </c:extLst>
            </c:dLbl>
            <c:dLbl>
              <c:idx val="39"/>
              <c:tx>
                <c:rich>
                  <a:bodyPr/>
                  <a:lstStyle/>
                  <a:p>
                    <a:fld id="{F5D1BB83-B0AF-42D4-AB49-47654284D63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3-6E06-439E-8ADC-76961E183730}"/>
                </c:ext>
              </c:extLst>
            </c:dLbl>
            <c:dLbl>
              <c:idx val="40"/>
              <c:tx>
                <c:rich>
                  <a:bodyPr/>
                  <a:lstStyle/>
                  <a:p>
                    <a:fld id="{A648073E-1527-4FD1-BD13-52C6C2DF4E4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4-6E06-439E-8ADC-76961E183730}"/>
                </c:ext>
              </c:extLst>
            </c:dLbl>
            <c:dLbl>
              <c:idx val="41"/>
              <c:tx>
                <c:rich>
                  <a:bodyPr/>
                  <a:lstStyle/>
                  <a:p>
                    <a:fld id="{656D13F0-A986-4D46-AD06-3C368FAEADD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5-6E06-439E-8ADC-76961E183730}"/>
                </c:ext>
              </c:extLst>
            </c:dLbl>
            <c:dLbl>
              <c:idx val="42"/>
              <c:tx>
                <c:rich>
                  <a:bodyPr/>
                  <a:lstStyle/>
                  <a:p>
                    <a:fld id="{C6BC7C07-0464-47A5-A854-D5A384EE161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6-6E06-439E-8ADC-76961E183730}"/>
                </c:ext>
              </c:extLst>
            </c:dLbl>
            <c:dLbl>
              <c:idx val="43"/>
              <c:tx>
                <c:rich>
                  <a:bodyPr/>
                  <a:lstStyle/>
                  <a:p>
                    <a:fld id="{059B4638-B327-4167-BA0F-F0EBDD57E12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7-6E06-439E-8ADC-76961E183730}"/>
                </c:ext>
              </c:extLst>
            </c:dLbl>
            <c:dLbl>
              <c:idx val="44"/>
              <c:tx>
                <c:rich>
                  <a:bodyPr/>
                  <a:lstStyle/>
                  <a:p>
                    <a:fld id="{9A3B29C5-84E0-4F99-AACF-40606F0B193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8-6E06-439E-8ADC-76961E183730}"/>
                </c:ext>
              </c:extLst>
            </c:dLbl>
            <c:dLbl>
              <c:idx val="45"/>
              <c:tx>
                <c:rich>
                  <a:bodyPr/>
                  <a:lstStyle/>
                  <a:p>
                    <a:fld id="{70182AAA-6BE5-4370-AD53-0E71A9234AC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9-6E06-439E-8ADC-76961E183730}"/>
                </c:ext>
              </c:extLst>
            </c:dLbl>
            <c:dLbl>
              <c:idx val="46"/>
              <c:tx>
                <c:rich>
                  <a:bodyPr/>
                  <a:lstStyle/>
                  <a:p>
                    <a:fld id="{D23C08C1-608C-4277-B6AD-59C5D6EAD2F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A-6E06-439E-8ADC-76961E183730}"/>
                </c:ext>
              </c:extLst>
            </c:dLbl>
            <c:dLbl>
              <c:idx val="47"/>
              <c:tx>
                <c:rich>
                  <a:bodyPr/>
                  <a:lstStyle/>
                  <a:p>
                    <a:fld id="{4ED76572-F071-48AA-BD21-A2F8A05457B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B-6E06-439E-8ADC-76961E183730}"/>
                </c:ext>
              </c:extLst>
            </c:dLbl>
            <c:dLbl>
              <c:idx val="48"/>
              <c:tx>
                <c:rich>
                  <a:bodyPr/>
                  <a:lstStyle/>
                  <a:p>
                    <a:fld id="{DE18A2BA-CF35-40E1-8F6D-265CB177454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C-6E06-439E-8ADC-76961E183730}"/>
                </c:ext>
              </c:extLst>
            </c:dLbl>
            <c:dLbl>
              <c:idx val="49"/>
              <c:tx>
                <c:rich>
                  <a:bodyPr/>
                  <a:lstStyle/>
                  <a:p>
                    <a:fld id="{2FDC9855-65DE-4478-A2F3-0C02EFD311A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D-6E06-439E-8ADC-76961E183730}"/>
                </c:ext>
              </c:extLst>
            </c:dLbl>
            <c:dLbl>
              <c:idx val="50"/>
              <c:tx>
                <c:rich>
                  <a:bodyPr/>
                  <a:lstStyle/>
                  <a:p>
                    <a:fld id="{00E631D2-58E4-4C82-95E5-BE40F52CBD3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E-6E06-439E-8ADC-76961E183730}"/>
                </c:ext>
              </c:extLst>
            </c:dLbl>
            <c:dLbl>
              <c:idx val="51"/>
              <c:tx>
                <c:rich>
                  <a:bodyPr/>
                  <a:lstStyle/>
                  <a:p>
                    <a:fld id="{21389C7B-DB29-463D-9127-D30F8571B52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F-6E06-439E-8ADC-76961E183730}"/>
                </c:ext>
              </c:extLst>
            </c:dLbl>
            <c:dLbl>
              <c:idx val="52"/>
              <c:tx>
                <c:rich>
                  <a:bodyPr/>
                  <a:lstStyle/>
                  <a:p>
                    <a:fld id="{BEDAD72A-51D1-4756-A954-7F48CE358C9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0-6E06-439E-8ADC-76961E183730}"/>
                </c:ext>
              </c:extLst>
            </c:dLbl>
            <c:dLbl>
              <c:idx val="53"/>
              <c:tx>
                <c:rich>
                  <a:bodyPr/>
                  <a:lstStyle/>
                  <a:p>
                    <a:fld id="{E3698186-D2E9-4FD0-B47C-3E98F4AFAA0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1-6E06-439E-8ADC-76961E183730}"/>
                </c:ext>
              </c:extLst>
            </c:dLbl>
            <c:dLbl>
              <c:idx val="54"/>
              <c:tx>
                <c:rich>
                  <a:bodyPr/>
                  <a:lstStyle/>
                  <a:p>
                    <a:fld id="{9BECC27C-0D3C-477E-B4A8-AA2A502368C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2-6E06-439E-8ADC-76961E183730}"/>
                </c:ext>
              </c:extLst>
            </c:dLbl>
            <c:dLbl>
              <c:idx val="55"/>
              <c:tx>
                <c:rich>
                  <a:bodyPr/>
                  <a:lstStyle/>
                  <a:p>
                    <a:fld id="{8AC6C560-78C7-47AA-AA55-5AB0A1C2B67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3-6E06-439E-8ADC-76961E183730}"/>
                </c:ext>
              </c:extLst>
            </c:dLbl>
            <c:dLbl>
              <c:idx val="56"/>
              <c:tx>
                <c:rich>
                  <a:bodyPr/>
                  <a:lstStyle/>
                  <a:p>
                    <a:fld id="{D8077151-0D5E-40C4-A66E-93BC83E56DF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4-6E06-439E-8ADC-76961E183730}"/>
                </c:ext>
              </c:extLst>
            </c:dLbl>
            <c:dLbl>
              <c:idx val="57"/>
              <c:tx>
                <c:rich>
                  <a:bodyPr/>
                  <a:lstStyle/>
                  <a:p>
                    <a:fld id="{4DCF79D7-B563-4DEC-93F3-E878EB84AD2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5-6E06-439E-8ADC-76961E183730}"/>
                </c:ext>
              </c:extLst>
            </c:dLbl>
            <c:dLbl>
              <c:idx val="58"/>
              <c:tx>
                <c:rich>
                  <a:bodyPr/>
                  <a:lstStyle/>
                  <a:p>
                    <a:fld id="{19FAD228-BFD0-40AF-84DB-0A748A7E592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6-6E06-439E-8ADC-76961E183730}"/>
                </c:ext>
              </c:extLst>
            </c:dLbl>
            <c:dLbl>
              <c:idx val="59"/>
              <c:tx>
                <c:rich>
                  <a:bodyPr/>
                  <a:lstStyle/>
                  <a:p>
                    <a:fld id="{D18E9E4C-72AC-40BF-BD29-D6C72C08C70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7-6E06-439E-8ADC-76961E183730}"/>
                </c:ext>
              </c:extLst>
            </c:dLbl>
            <c:dLbl>
              <c:idx val="60"/>
              <c:tx>
                <c:rich>
                  <a:bodyPr/>
                  <a:lstStyle/>
                  <a:p>
                    <a:fld id="{15DC1D84-8A8C-4C29-8083-6EFD18FA9E2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8-6E06-439E-8ADC-76961E183730}"/>
                </c:ext>
              </c:extLst>
            </c:dLbl>
            <c:dLbl>
              <c:idx val="61"/>
              <c:tx>
                <c:rich>
                  <a:bodyPr/>
                  <a:lstStyle/>
                  <a:p>
                    <a:fld id="{1ED7F8D3-BFC5-4CF3-8EEA-16509CD503B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9-6E06-439E-8ADC-76961E183730}"/>
                </c:ext>
              </c:extLst>
            </c:dLbl>
            <c:dLbl>
              <c:idx val="62"/>
              <c:tx>
                <c:rich>
                  <a:bodyPr/>
                  <a:lstStyle/>
                  <a:p>
                    <a:fld id="{658BC870-AF28-4111-ACC6-511E32AB80E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A-6E06-439E-8ADC-76961E183730}"/>
                </c:ext>
              </c:extLst>
            </c:dLbl>
            <c:dLbl>
              <c:idx val="63"/>
              <c:tx>
                <c:rich>
                  <a:bodyPr/>
                  <a:lstStyle/>
                  <a:p>
                    <a:fld id="{29F4E31E-53E8-499F-9E71-D962215B327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B-6E06-439E-8ADC-76961E183730}"/>
                </c:ext>
              </c:extLst>
            </c:dLbl>
            <c:dLbl>
              <c:idx val="64"/>
              <c:tx>
                <c:rich>
                  <a:bodyPr/>
                  <a:lstStyle/>
                  <a:p>
                    <a:fld id="{3A386336-9FBB-4977-9030-A7C340F5ED9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C-6E06-439E-8ADC-76961E183730}"/>
                </c:ext>
              </c:extLst>
            </c:dLbl>
            <c:dLbl>
              <c:idx val="65"/>
              <c:tx>
                <c:rich>
                  <a:bodyPr/>
                  <a:lstStyle/>
                  <a:p>
                    <a:fld id="{A33516BF-FD15-4EC3-A8A5-00B78BEDB7B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D-6E06-439E-8ADC-76961E183730}"/>
                </c:ext>
              </c:extLst>
            </c:dLbl>
            <c:dLbl>
              <c:idx val="66"/>
              <c:tx>
                <c:rich>
                  <a:bodyPr/>
                  <a:lstStyle/>
                  <a:p>
                    <a:fld id="{F6B97D81-1788-4C24-8624-459D62FFBC0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E-6E06-439E-8ADC-76961E183730}"/>
                </c:ext>
              </c:extLst>
            </c:dLbl>
            <c:dLbl>
              <c:idx val="67"/>
              <c:tx>
                <c:rich>
                  <a:bodyPr/>
                  <a:lstStyle/>
                  <a:p>
                    <a:fld id="{9661B29A-36A8-4631-817D-6D8CBF4C50F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F-6E06-439E-8ADC-76961E183730}"/>
                </c:ext>
              </c:extLst>
            </c:dLbl>
            <c:dLbl>
              <c:idx val="68"/>
              <c:tx>
                <c:rich>
                  <a:bodyPr/>
                  <a:lstStyle/>
                  <a:p>
                    <a:fld id="{0B17A934-98B3-4F5A-8783-DBCB3153BA5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0-6E06-439E-8ADC-76961E183730}"/>
                </c:ext>
              </c:extLst>
            </c:dLbl>
            <c:dLbl>
              <c:idx val="69"/>
              <c:tx>
                <c:rich>
                  <a:bodyPr/>
                  <a:lstStyle/>
                  <a:p>
                    <a:fld id="{DA141DE9-A6C1-459B-92DA-F372579D18E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1-6E06-439E-8ADC-76961E183730}"/>
                </c:ext>
              </c:extLst>
            </c:dLbl>
            <c:dLbl>
              <c:idx val="70"/>
              <c:tx>
                <c:rich>
                  <a:bodyPr/>
                  <a:lstStyle/>
                  <a:p>
                    <a:fld id="{4E8342C2-8A43-43FB-832B-BB0BF733F24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2-6E06-439E-8ADC-76961E183730}"/>
                </c:ext>
              </c:extLst>
            </c:dLbl>
            <c:dLbl>
              <c:idx val="71"/>
              <c:tx>
                <c:rich>
                  <a:bodyPr/>
                  <a:lstStyle/>
                  <a:p>
                    <a:fld id="{DA5C934B-8F04-4EC8-A0AC-05392F9B0D7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3-6E06-439E-8ADC-76961E183730}"/>
                </c:ext>
              </c:extLst>
            </c:dLbl>
            <c:dLbl>
              <c:idx val="72"/>
              <c:tx>
                <c:rich>
                  <a:bodyPr/>
                  <a:lstStyle/>
                  <a:p>
                    <a:fld id="{07BD77C3-8506-4C04-AD35-A11A3BA843C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4-6E06-439E-8ADC-76961E183730}"/>
                </c:ext>
              </c:extLst>
            </c:dLbl>
            <c:dLbl>
              <c:idx val="73"/>
              <c:tx>
                <c:rich>
                  <a:bodyPr/>
                  <a:lstStyle/>
                  <a:p>
                    <a:fld id="{2D5D977B-4A77-4694-9CE0-F8A81BF6334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5-6E06-439E-8ADC-76961E183730}"/>
                </c:ext>
              </c:extLst>
            </c:dLbl>
            <c:dLbl>
              <c:idx val="74"/>
              <c:tx>
                <c:rich>
                  <a:bodyPr/>
                  <a:lstStyle/>
                  <a:p>
                    <a:fld id="{F50578E9-F998-4744-B594-6669D3CE400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6-6E06-439E-8ADC-76961E183730}"/>
                </c:ext>
              </c:extLst>
            </c:dLbl>
            <c:dLbl>
              <c:idx val="75"/>
              <c:tx>
                <c:rich>
                  <a:bodyPr/>
                  <a:lstStyle/>
                  <a:p>
                    <a:fld id="{D4CFB737-C532-4FFA-A32E-3E8D3F89141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7-6E06-439E-8ADC-76961E183730}"/>
                </c:ext>
              </c:extLst>
            </c:dLbl>
            <c:dLbl>
              <c:idx val="76"/>
              <c:tx>
                <c:rich>
                  <a:bodyPr/>
                  <a:lstStyle/>
                  <a:p>
                    <a:fld id="{69C860D0-51E3-4665-B118-FD32F2DFDB7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8-6E06-439E-8ADC-76961E183730}"/>
                </c:ext>
              </c:extLst>
            </c:dLbl>
            <c:dLbl>
              <c:idx val="77"/>
              <c:tx>
                <c:rich>
                  <a:bodyPr/>
                  <a:lstStyle/>
                  <a:p>
                    <a:fld id="{C230E808-2ED9-45C4-BD8C-EAED57DF8F0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9-6E06-439E-8ADC-76961E183730}"/>
                </c:ext>
              </c:extLst>
            </c:dLbl>
            <c:dLbl>
              <c:idx val="78"/>
              <c:tx>
                <c:rich>
                  <a:bodyPr/>
                  <a:lstStyle/>
                  <a:p>
                    <a:fld id="{31869D76-660D-4B51-B4F2-AD0A13CFCE3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A-6E06-439E-8ADC-76961E183730}"/>
                </c:ext>
              </c:extLst>
            </c:dLbl>
            <c:dLbl>
              <c:idx val="79"/>
              <c:tx>
                <c:rich>
                  <a:bodyPr/>
                  <a:lstStyle/>
                  <a:p>
                    <a:fld id="{C08899EF-458F-4760-8839-EF2F05E4EE7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B-6E06-439E-8ADC-76961E183730}"/>
                </c:ext>
              </c:extLst>
            </c:dLbl>
            <c:dLbl>
              <c:idx val="80"/>
              <c:tx>
                <c:rich>
                  <a:bodyPr/>
                  <a:lstStyle/>
                  <a:p>
                    <a:fld id="{1D29B368-FD4E-4052-A734-C322241169A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C-6E06-439E-8ADC-76961E183730}"/>
                </c:ext>
              </c:extLst>
            </c:dLbl>
            <c:dLbl>
              <c:idx val="81"/>
              <c:tx>
                <c:rich>
                  <a:bodyPr/>
                  <a:lstStyle/>
                  <a:p>
                    <a:fld id="{7F95E132-DD3A-4881-8953-64A076DD929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D-6E06-439E-8ADC-76961E183730}"/>
                </c:ext>
              </c:extLst>
            </c:dLbl>
            <c:dLbl>
              <c:idx val="82"/>
              <c:tx>
                <c:rich>
                  <a:bodyPr/>
                  <a:lstStyle/>
                  <a:p>
                    <a:fld id="{5EDF7313-F364-41AA-8BBF-639FD2485EA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E-6E06-439E-8ADC-76961E183730}"/>
                </c:ext>
              </c:extLst>
            </c:dLbl>
            <c:dLbl>
              <c:idx val="83"/>
              <c:tx>
                <c:rich>
                  <a:bodyPr/>
                  <a:lstStyle/>
                  <a:p>
                    <a:fld id="{D99A1CF6-7A00-4166-BA45-07575DFB1AB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F-6E06-439E-8ADC-76961E183730}"/>
                </c:ext>
              </c:extLst>
            </c:dLbl>
            <c:dLbl>
              <c:idx val="84"/>
              <c:tx>
                <c:rich>
                  <a:bodyPr/>
                  <a:lstStyle/>
                  <a:p>
                    <a:fld id="{61BD44C0-6E08-4AF3-B4E3-F1B649F0FD3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0-6E06-439E-8ADC-76961E183730}"/>
                </c:ext>
              </c:extLst>
            </c:dLbl>
            <c:dLbl>
              <c:idx val="85"/>
              <c:tx>
                <c:rich>
                  <a:bodyPr/>
                  <a:lstStyle/>
                  <a:p>
                    <a:fld id="{97526FA6-5342-41F5-ADC2-9F7625F7136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1-6E06-439E-8ADC-76961E183730}"/>
                </c:ext>
              </c:extLst>
            </c:dLbl>
            <c:dLbl>
              <c:idx val="86"/>
              <c:tx>
                <c:rich>
                  <a:bodyPr/>
                  <a:lstStyle/>
                  <a:p>
                    <a:fld id="{DC6DEDB2-571C-45C3-BB6F-96D6B4C90D3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2-6E06-439E-8ADC-76961E183730}"/>
                </c:ext>
              </c:extLst>
            </c:dLbl>
            <c:dLbl>
              <c:idx val="87"/>
              <c:tx>
                <c:rich>
                  <a:bodyPr/>
                  <a:lstStyle/>
                  <a:p>
                    <a:fld id="{3410E373-9B8E-49A6-A18D-18EB196E73D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3-6E06-439E-8ADC-76961E183730}"/>
                </c:ext>
              </c:extLst>
            </c:dLbl>
            <c:dLbl>
              <c:idx val="88"/>
              <c:tx>
                <c:rich>
                  <a:bodyPr/>
                  <a:lstStyle/>
                  <a:p>
                    <a:fld id="{ED4201E0-F8EB-41DC-8CD8-343F919903C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4-6E06-439E-8ADC-76961E183730}"/>
                </c:ext>
              </c:extLst>
            </c:dLbl>
            <c:dLbl>
              <c:idx val="89"/>
              <c:tx>
                <c:rich>
                  <a:bodyPr/>
                  <a:lstStyle/>
                  <a:p>
                    <a:fld id="{824D7824-5C77-4B63-9D1F-04FF35C5A76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5-6E06-439E-8ADC-76961E183730}"/>
                </c:ext>
              </c:extLst>
            </c:dLbl>
            <c:dLbl>
              <c:idx val="90"/>
              <c:tx>
                <c:rich>
                  <a:bodyPr/>
                  <a:lstStyle/>
                  <a:p>
                    <a:fld id="{8124A883-B4F5-4A00-8390-1A5B93A99C5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6-6E06-439E-8ADC-76961E183730}"/>
                </c:ext>
              </c:extLst>
            </c:dLbl>
            <c:dLbl>
              <c:idx val="91"/>
              <c:tx>
                <c:rich>
                  <a:bodyPr/>
                  <a:lstStyle/>
                  <a:p>
                    <a:fld id="{88DE745A-9C5F-49D4-89CC-1F08784210B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7-6E06-439E-8ADC-76961E183730}"/>
                </c:ext>
              </c:extLst>
            </c:dLbl>
            <c:dLbl>
              <c:idx val="92"/>
              <c:tx>
                <c:rich>
                  <a:bodyPr/>
                  <a:lstStyle/>
                  <a:p>
                    <a:fld id="{2C0AE06D-0ADF-4682-8054-376DD30753E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8-6E06-439E-8ADC-76961E183730}"/>
                </c:ext>
              </c:extLst>
            </c:dLbl>
            <c:dLbl>
              <c:idx val="93"/>
              <c:tx>
                <c:rich>
                  <a:bodyPr/>
                  <a:lstStyle/>
                  <a:p>
                    <a:fld id="{25BF1888-F6AE-45B7-8559-44D5C88A615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9-6E06-439E-8ADC-76961E183730}"/>
                </c:ext>
              </c:extLst>
            </c:dLbl>
            <c:dLbl>
              <c:idx val="94"/>
              <c:tx>
                <c:rich>
                  <a:bodyPr/>
                  <a:lstStyle/>
                  <a:p>
                    <a:fld id="{0F341B7B-CD0A-4073-BA64-3433CDDE26F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A-6E06-439E-8ADC-76961E183730}"/>
                </c:ext>
              </c:extLst>
            </c:dLbl>
            <c:dLbl>
              <c:idx val="95"/>
              <c:tx>
                <c:rich>
                  <a:bodyPr/>
                  <a:lstStyle/>
                  <a:p>
                    <a:fld id="{7B57C4DB-F546-4432-AC43-34F89C54DCC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B-6E06-439E-8ADC-76961E183730}"/>
                </c:ext>
              </c:extLst>
            </c:dLbl>
            <c:dLbl>
              <c:idx val="96"/>
              <c:tx>
                <c:rich>
                  <a:bodyPr/>
                  <a:lstStyle/>
                  <a:p>
                    <a:fld id="{9582FB25-D780-4204-B94D-3FE31E82754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C-6E06-439E-8ADC-76961E183730}"/>
                </c:ext>
              </c:extLst>
            </c:dLbl>
            <c:dLbl>
              <c:idx val="97"/>
              <c:tx>
                <c:rich>
                  <a:bodyPr/>
                  <a:lstStyle/>
                  <a:p>
                    <a:fld id="{E4D4765B-3A72-45EE-B120-D58074CBEC5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D-6E06-439E-8ADC-76961E183730}"/>
                </c:ext>
              </c:extLst>
            </c:dLbl>
            <c:dLbl>
              <c:idx val="98"/>
              <c:tx>
                <c:rich>
                  <a:bodyPr/>
                  <a:lstStyle/>
                  <a:p>
                    <a:fld id="{0E907B1E-6570-4A77-BAD3-CF20A5DF851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E-6E06-439E-8ADC-76961E183730}"/>
                </c:ext>
              </c:extLst>
            </c:dLbl>
            <c:dLbl>
              <c:idx val="99"/>
              <c:tx>
                <c:rich>
                  <a:bodyPr/>
                  <a:lstStyle/>
                  <a:p>
                    <a:fld id="{32E9AD0C-D968-43DD-A56F-D5771409824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F-6E06-439E-8ADC-76961E183730}"/>
                </c:ext>
              </c:extLst>
            </c:dLbl>
            <c:dLbl>
              <c:idx val="100"/>
              <c:tx>
                <c:rich>
                  <a:bodyPr/>
                  <a:lstStyle/>
                  <a:p>
                    <a:fld id="{AF0D47BB-F9E4-4D4B-937C-6A0143341CD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0-6E06-439E-8ADC-76961E183730}"/>
                </c:ext>
              </c:extLst>
            </c:dLbl>
            <c:dLbl>
              <c:idx val="101"/>
              <c:tx>
                <c:rich>
                  <a:bodyPr/>
                  <a:lstStyle/>
                  <a:p>
                    <a:fld id="{6741E1A9-4128-493C-8268-3C92F2D7D27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1-6E06-439E-8ADC-76961E183730}"/>
                </c:ext>
              </c:extLst>
            </c:dLbl>
            <c:dLbl>
              <c:idx val="102"/>
              <c:tx>
                <c:rich>
                  <a:bodyPr/>
                  <a:lstStyle/>
                  <a:p>
                    <a:fld id="{38818377-2093-45EB-A403-7D2F92E6E3D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2-6E06-439E-8ADC-76961E183730}"/>
                </c:ext>
              </c:extLst>
            </c:dLbl>
            <c:dLbl>
              <c:idx val="103"/>
              <c:tx>
                <c:rich>
                  <a:bodyPr/>
                  <a:lstStyle/>
                  <a:p>
                    <a:fld id="{DB5C4660-6842-4064-9A6D-3C85C22743E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3-6E06-439E-8ADC-76961E183730}"/>
                </c:ext>
              </c:extLst>
            </c:dLbl>
            <c:dLbl>
              <c:idx val="104"/>
              <c:tx>
                <c:rich>
                  <a:bodyPr/>
                  <a:lstStyle/>
                  <a:p>
                    <a:fld id="{56BB5240-8817-4388-8C71-634540F960C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4-6E06-439E-8ADC-76961E183730}"/>
                </c:ext>
              </c:extLst>
            </c:dLbl>
            <c:dLbl>
              <c:idx val="105"/>
              <c:tx>
                <c:rich>
                  <a:bodyPr/>
                  <a:lstStyle/>
                  <a:p>
                    <a:fld id="{DD6A4A85-241B-4164-93EA-74E55911992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5-6E06-439E-8ADC-76961E183730}"/>
                </c:ext>
              </c:extLst>
            </c:dLbl>
            <c:dLbl>
              <c:idx val="106"/>
              <c:tx>
                <c:rich>
                  <a:bodyPr/>
                  <a:lstStyle/>
                  <a:p>
                    <a:fld id="{C6B9C462-17E3-493E-8931-B9FB929E0B1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6-6E06-439E-8ADC-76961E183730}"/>
                </c:ext>
              </c:extLst>
            </c:dLbl>
            <c:dLbl>
              <c:idx val="107"/>
              <c:tx>
                <c:rich>
                  <a:bodyPr/>
                  <a:lstStyle/>
                  <a:p>
                    <a:fld id="{3843DFD5-233E-4F39-9CCF-11EFAA1F13D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7-6E06-439E-8ADC-76961E183730}"/>
                </c:ext>
              </c:extLst>
            </c:dLbl>
            <c:dLbl>
              <c:idx val="108"/>
              <c:tx>
                <c:rich>
                  <a:bodyPr/>
                  <a:lstStyle/>
                  <a:p>
                    <a:fld id="{F343C64D-2387-4C3D-AC15-371ABD222AD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8-6E06-439E-8ADC-76961E183730}"/>
                </c:ext>
              </c:extLst>
            </c:dLbl>
            <c:dLbl>
              <c:idx val="109"/>
              <c:tx>
                <c:rich>
                  <a:bodyPr/>
                  <a:lstStyle/>
                  <a:p>
                    <a:fld id="{2F576934-03DE-42E8-86D4-36AE1CA0926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9-6E06-439E-8ADC-76961E183730}"/>
                </c:ext>
              </c:extLst>
            </c:dLbl>
            <c:dLbl>
              <c:idx val="110"/>
              <c:tx>
                <c:rich>
                  <a:bodyPr/>
                  <a:lstStyle/>
                  <a:p>
                    <a:fld id="{B76EF5B2-AC2C-46A5-A432-398A81EB74A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A-6E06-439E-8ADC-76961E183730}"/>
                </c:ext>
              </c:extLst>
            </c:dLbl>
            <c:dLbl>
              <c:idx val="111"/>
              <c:tx>
                <c:rich>
                  <a:bodyPr/>
                  <a:lstStyle/>
                  <a:p>
                    <a:fld id="{611BCD72-0BA7-4D21-9F72-A2C5BD0C9F9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B-6E06-439E-8ADC-76961E183730}"/>
                </c:ext>
              </c:extLst>
            </c:dLbl>
            <c:dLbl>
              <c:idx val="112"/>
              <c:tx>
                <c:rich>
                  <a:bodyPr/>
                  <a:lstStyle/>
                  <a:p>
                    <a:fld id="{C1E58934-15FE-48E6-8774-AA5450E6815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C-6E06-439E-8ADC-76961E183730}"/>
                </c:ext>
              </c:extLst>
            </c:dLbl>
            <c:dLbl>
              <c:idx val="113"/>
              <c:tx>
                <c:rich>
                  <a:bodyPr/>
                  <a:lstStyle/>
                  <a:p>
                    <a:fld id="{9045E1CA-2ECA-41E0-8143-6E57A94CB5E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D-6E06-439E-8ADC-76961E183730}"/>
                </c:ext>
              </c:extLst>
            </c:dLbl>
            <c:dLbl>
              <c:idx val="114"/>
              <c:tx>
                <c:rich>
                  <a:bodyPr/>
                  <a:lstStyle/>
                  <a:p>
                    <a:fld id="{898425CB-AA02-49E4-BF37-85A6D1F00A7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E-6E06-439E-8ADC-76961E183730}"/>
                </c:ext>
              </c:extLst>
            </c:dLbl>
            <c:dLbl>
              <c:idx val="115"/>
              <c:tx>
                <c:rich>
                  <a:bodyPr/>
                  <a:lstStyle/>
                  <a:p>
                    <a:fld id="{C25800A6-81E4-44CC-BEA8-0E5BD89A17A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F-6E06-439E-8ADC-76961E183730}"/>
                </c:ext>
              </c:extLst>
            </c:dLbl>
            <c:dLbl>
              <c:idx val="116"/>
              <c:tx>
                <c:rich>
                  <a:bodyPr/>
                  <a:lstStyle/>
                  <a:p>
                    <a:fld id="{A6FC71F9-94F2-436F-9BE0-F3CA58D1EAF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0-6E06-439E-8ADC-76961E183730}"/>
                </c:ext>
              </c:extLst>
            </c:dLbl>
            <c:dLbl>
              <c:idx val="117"/>
              <c:tx>
                <c:rich>
                  <a:bodyPr/>
                  <a:lstStyle/>
                  <a:p>
                    <a:fld id="{AC495456-61D7-48B0-ABE5-E7B009F3DB4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1-6E06-439E-8ADC-76961E183730}"/>
                </c:ext>
              </c:extLst>
            </c:dLbl>
            <c:dLbl>
              <c:idx val="118"/>
              <c:tx>
                <c:rich>
                  <a:bodyPr/>
                  <a:lstStyle/>
                  <a:p>
                    <a:fld id="{EDB7C77A-A012-4597-B370-28AAAFDDAE1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2-6E06-439E-8ADC-76961E183730}"/>
                </c:ext>
              </c:extLst>
            </c:dLbl>
            <c:dLbl>
              <c:idx val="119"/>
              <c:tx>
                <c:rich>
                  <a:bodyPr/>
                  <a:lstStyle/>
                  <a:p>
                    <a:fld id="{543AF31F-4B8C-4F7C-989F-F8F55E73662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3-6E06-439E-8ADC-76961E183730}"/>
                </c:ext>
              </c:extLst>
            </c:dLbl>
            <c:dLbl>
              <c:idx val="120"/>
              <c:tx>
                <c:rich>
                  <a:bodyPr/>
                  <a:lstStyle/>
                  <a:p>
                    <a:fld id="{C2B1DC50-71BA-4F68-A106-8B729B9C687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4-6E06-439E-8ADC-76961E183730}"/>
                </c:ext>
              </c:extLst>
            </c:dLbl>
            <c:dLbl>
              <c:idx val="121"/>
              <c:tx>
                <c:rich>
                  <a:bodyPr/>
                  <a:lstStyle/>
                  <a:p>
                    <a:fld id="{6A33203B-5D0B-4AAD-9A45-680FCAD4D74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5-6E06-439E-8ADC-76961E183730}"/>
                </c:ext>
              </c:extLst>
            </c:dLbl>
            <c:dLbl>
              <c:idx val="122"/>
              <c:tx>
                <c:rich>
                  <a:bodyPr/>
                  <a:lstStyle/>
                  <a:p>
                    <a:fld id="{A252B40E-BBC9-4E59-B314-71E83F099E6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6-6E06-439E-8ADC-76961E183730}"/>
                </c:ext>
              </c:extLst>
            </c:dLbl>
            <c:dLbl>
              <c:idx val="123"/>
              <c:tx>
                <c:rich>
                  <a:bodyPr/>
                  <a:lstStyle/>
                  <a:p>
                    <a:fld id="{6519C470-B409-4B6F-97F9-F9C484AD918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7-6E06-439E-8ADC-76961E183730}"/>
                </c:ext>
              </c:extLst>
            </c:dLbl>
            <c:dLbl>
              <c:idx val="124"/>
              <c:tx>
                <c:rich>
                  <a:bodyPr/>
                  <a:lstStyle/>
                  <a:p>
                    <a:fld id="{0C17119B-85C1-4550-8B50-4003AAFD7A7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8-6E06-439E-8ADC-76961E183730}"/>
                </c:ext>
              </c:extLst>
            </c:dLbl>
            <c:dLbl>
              <c:idx val="125"/>
              <c:tx>
                <c:rich>
                  <a:bodyPr/>
                  <a:lstStyle/>
                  <a:p>
                    <a:fld id="{CDE4739B-FC51-4E6E-A49A-A83CE367BCF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9-6E06-439E-8ADC-76961E183730}"/>
                </c:ext>
              </c:extLst>
            </c:dLbl>
            <c:dLbl>
              <c:idx val="126"/>
              <c:tx>
                <c:rich>
                  <a:bodyPr/>
                  <a:lstStyle/>
                  <a:p>
                    <a:fld id="{D88E08BD-B7D2-4C30-BB85-F2B0007FCB9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A-6E06-439E-8ADC-76961E183730}"/>
                </c:ext>
              </c:extLst>
            </c:dLbl>
            <c:dLbl>
              <c:idx val="127"/>
              <c:tx>
                <c:rich>
                  <a:bodyPr/>
                  <a:lstStyle/>
                  <a:p>
                    <a:fld id="{18F8833B-16F9-44A0-872E-ADC146963D9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B-6E06-439E-8ADC-76961E183730}"/>
                </c:ext>
              </c:extLst>
            </c:dLbl>
            <c:dLbl>
              <c:idx val="128"/>
              <c:tx>
                <c:rich>
                  <a:bodyPr/>
                  <a:lstStyle/>
                  <a:p>
                    <a:fld id="{660B3025-9031-4AE7-8E94-996AD6F7C04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C-6E06-439E-8ADC-76961E183730}"/>
                </c:ext>
              </c:extLst>
            </c:dLbl>
            <c:dLbl>
              <c:idx val="129"/>
              <c:tx>
                <c:rich>
                  <a:bodyPr/>
                  <a:lstStyle/>
                  <a:p>
                    <a:fld id="{B28645A4-3EF3-4D66-B38F-A0DD9EB63C9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D-6E06-439E-8ADC-76961E183730}"/>
                </c:ext>
              </c:extLst>
            </c:dLbl>
            <c:dLbl>
              <c:idx val="130"/>
              <c:tx>
                <c:rich>
                  <a:bodyPr/>
                  <a:lstStyle/>
                  <a:p>
                    <a:fld id="{FBE0C69F-50CB-4AA1-AC1A-0F858176579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E-6E06-439E-8ADC-76961E183730}"/>
                </c:ext>
              </c:extLst>
            </c:dLbl>
            <c:dLbl>
              <c:idx val="131"/>
              <c:tx>
                <c:rich>
                  <a:bodyPr/>
                  <a:lstStyle/>
                  <a:p>
                    <a:fld id="{E9B71DB4-4E5D-42DD-BF21-61AC61945AD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F-6E06-439E-8ADC-76961E183730}"/>
                </c:ext>
              </c:extLst>
            </c:dLbl>
            <c:dLbl>
              <c:idx val="132"/>
              <c:tx>
                <c:rich>
                  <a:bodyPr/>
                  <a:lstStyle/>
                  <a:p>
                    <a:fld id="{103B2FDD-7986-4ED3-8B19-9912C9C17BE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0-6E06-439E-8ADC-76961E183730}"/>
                </c:ext>
              </c:extLst>
            </c:dLbl>
            <c:dLbl>
              <c:idx val="133"/>
              <c:tx>
                <c:rich>
                  <a:bodyPr/>
                  <a:lstStyle/>
                  <a:p>
                    <a:fld id="{132AD205-932F-43EE-A6CF-5623DB6DCDC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1-6E06-439E-8ADC-76961E183730}"/>
                </c:ext>
              </c:extLst>
            </c:dLbl>
            <c:dLbl>
              <c:idx val="134"/>
              <c:tx>
                <c:rich>
                  <a:bodyPr/>
                  <a:lstStyle/>
                  <a:p>
                    <a:fld id="{4E7C2B4B-8DAF-4D63-AC07-E6AD2432F4A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2-6E06-439E-8ADC-76961E183730}"/>
                </c:ext>
              </c:extLst>
            </c:dLbl>
            <c:dLbl>
              <c:idx val="135"/>
              <c:tx>
                <c:rich>
                  <a:bodyPr/>
                  <a:lstStyle/>
                  <a:p>
                    <a:fld id="{0E0298B0-008F-471B-A994-B1A2FD8437D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3-6E06-439E-8ADC-76961E183730}"/>
                </c:ext>
              </c:extLst>
            </c:dLbl>
            <c:dLbl>
              <c:idx val="136"/>
              <c:tx>
                <c:rich>
                  <a:bodyPr/>
                  <a:lstStyle/>
                  <a:p>
                    <a:fld id="{D63CD507-5658-48F5-828F-4D453D349A3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4-6E06-439E-8ADC-76961E183730}"/>
                </c:ext>
              </c:extLst>
            </c:dLbl>
            <c:dLbl>
              <c:idx val="137"/>
              <c:tx>
                <c:rich>
                  <a:bodyPr/>
                  <a:lstStyle/>
                  <a:p>
                    <a:fld id="{9CA01B51-5319-44C9-B119-73A7F737C80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5-6E06-439E-8ADC-76961E183730}"/>
                </c:ext>
              </c:extLst>
            </c:dLbl>
            <c:dLbl>
              <c:idx val="138"/>
              <c:tx>
                <c:rich>
                  <a:bodyPr/>
                  <a:lstStyle/>
                  <a:p>
                    <a:fld id="{8FD470E8-C6A0-4E00-AF88-BDBA64B2557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6-6E06-439E-8ADC-76961E183730}"/>
                </c:ext>
              </c:extLst>
            </c:dLbl>
            <c:dLbl>
              <c:idx val="139"/>
              <c:tx>
                <c:rich>
                  <a:bodyPr/>
                  <a:lstStyle/>
                  <a:p>
                    <a:fld id="{144A61A5-3378-4438-B7D8-586721D97D7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7-6E06-439E-8ADC-76961E183730}"/>
                </c:ext>
              </c:extLst>
            </c:dLbl>
            <c:dLbl>
              <c:idx val="140"/>
              <c:tx>
                <c:rich>
                  <a:bodyPr/>
                  <a:lstStyle/>
                  <a:p>
                    <a:fld id="{FF9E3D53-63CD-4D7E-91F4-363C3026A7A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8-6E06-439E-8ADC-76961E183730}"/>
                </c:ext>
              </c:extLst>
            </c:dLbl>
            <c:dLbl>
              <c:idx val="141"/>
              <c:tx>
                <c:rich>
                  <a:bodyPr/>
                  <a:lstStyle/>
                  <a:p>
                    <a:fld id="{769267B2-2CB5-432D-8B2B-4AA2E451FE0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9-6E06-439E-8ADC-76961E183730}"/>
                </c:ext>
              </c:extLst>
            </c:dLbl>
            <c:dLbl>
              <c:idx val="142"/>
              <c:tx>
                <c:rich>
                  <a:bodyPr/>
                  <a:lstStyle/>
                  <a:p>
                    <a:fld id="{2DADE4D9-9BD7-4EA5-BF9E-C6AE6A8B93F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A-6E06-439E-8ADC-76961E183730}"/>
                </c:ext>
              </c:extLst>
            </c:dLbl>
            <c:dLbl>
              <c:idx val="143"/>
              <c:tx>
                <c:rich>
                  <a:bodyPr/>
                  <a:lstStyle/>
                  <a:p>
                    <a:fld id="{96278855-61CA-4127-A92A-6CD0242D905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B-6E06-439E-8ADC-76961E183730}"/>
                </c:ext>
              </c:extLst>
            </c:dLbl>
            <c:dLbl>
              <c:idx val="144"/>
              <c:tx>
                <c:rich>
                  <a:bodyPr/>
                  <a:lstStyle/>
                  <a:p>
                    <a:fld id="{9EE91663-8A0E-4EB1-8967-157AD37DA21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C-6E06-439E-8ADC-76961E183730}"/>
                </c:ext>
              </c:extLst>
            </c:dLbl>
            <c:dLbl>
              <c:idx val="145"/>
              <c:tx>
                <c:rich>
                  <a:bodyPr/>
                  <a:lstStyle/>
                  <a:p>
                    <a:fld id="{990227F9-D215-4D5C-BF10-019D85DDAA6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D-6E06-439E-8ADC-76961E183730}"/>
                </c:ext>
              </c:extLst>
            </c:dLbl>
            <c:dLbl>
              <c:idx val="146"/>
              <c:tx>
                <c:rich>
                  <a:bodyPr/>
                  <a:lstStyle/>
                  <a:p>
                    <a:fld id="{FD4CB8CE-ADC8-4206-A3E5-95A4A100843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E-6E06-439E-8ADC-76961E183730}"/>
                </c:ext>
              </c:extLst>
            </c:dLbl>
            <c:dLbl>
              <c:idx val="147"/>
              <c:tx>
                <c:rich>
                  <a:bodyPr/>
                  <a:lstStyle/>
                  <a:p>
                    <a:fld id="{21FFA68C-7A25-43A5-82DB-DF9858A8A51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F-6E06-439E-8ADC-76961E183730}"/>
                </c:ext>
              </c:extLst>
            </c:dLbl>
            <c:dLbl>
              <c:idx val="148"/>
              <c:tx>
                <c:rich>
                  <a:bodyPr/>
                  <a:lstStyle/>
                  <a:p>
                    <a:fld id="{290174F1-285E-4AED-AA89-0144C4FEF16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0-6E06-439E-8ADC-76961E183730}"/>
                </c:ext>
              </c:extLst>
            </c:dLbl>
            <c:dLbl>
              <c:idx val="149"/>
              <c:tx>
                <c:rich>
                  <a:bodyPr/>
                  <a:lstStyle/>
                  <a:p>
                    <a:fld id="{45417BEB-EDB9-4B5D-9898-778A0654448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1-6E06-439E-8ADC-76961E183730}"/>
                </c:ext>
              </c:extLst>
            </c:dLbl>
            <c:dLbl>
              <c:idx val="150"/>
              <c:tx>
                <c:rich>
                  <a:bodyPr/>
                  <a:lstStyle/>
                  <a:p>
                    <a:fld id="{699E6F62-8022-4CFC-8AF3-16B9900CD31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2-6E06-439E-8ADC-76961E183730}"/>
                </c:ext>
              </c:extLst>
            </c:dLbl>
            <c:dLbl>
              <c:idx val="151"/>
              <c:tx>
                <c:rich>
                  <a:bodyPr/>
                  <a:lstStyle/>
                  <a:p>
                    <a:fld id="{F8A68296-9232-4832-B204-C3571A2F492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3-6E06-439E-8ADC-76961E183730}"/>
                </c:ext>
              </c:extLst>
            </c:dLbl>
            <c:dLbl>
              <c:idx val="152"/>
              <c:tx>
                <c:rich>
                  <a:bodyPr/>
                  <a:lstStyle/>
                  <a:p>
                    <a:fld id="{5E3BA0A3-5B6B-4F0A-987F-23A98275303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4-6E06-439E-8ADC-76961E183730}"/>
                </c:ext>
              </c:extLst>
            </c:dLbl>
            <c:dLbl>
              <c:idx val="153"/>
              <c:tx>
                <c:rich>
                  <a:bodyPr/>
                  <a:lstStyle/>
                  <a:p>
                    <a:fld id="{C7AA8009-7D2D-456C-8DC9-2B4FE397BB6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5-6E06-439E-8ADC-76961E183730}"/>
                </c:ext>
              </c:extLst>
            </c:dLbl>
            <c:dLbl>
              <c:idx val="154"/>
              <c:tx>
                <c:rich>
                  <a:bodyPr/>
                  <a:lstStyle/>
                  <a:p>
                    <a:fld id="{2EB4FE55-9481-430C-B863-67C8D2B7D48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6-6E06-439E-8ADC-76961E183730}"/>
                </c:ext>
              </c:extLst>
            </c:dLbl>
            <c:dLbl>
              <c:idx val="155"/>
              <c:tx>
                <c:rich>
                  <a:bodyPr/>
                  <a:lstStyle/>
                  <a:p>
                    <a:fld id="{4BD695E1-5D63-4D9D-A155-3DCF0FDB57A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7-6E06-439E-8ADC-76961E183730}"/>
                </c:ext>
              </c:extLst>
            </c:dLbl>
            <c:dLbl>
              <c:idx val="156"/>
              <c:tx>
                <c:rich>
                  <a:bodyPr/>
                  <a:lstStyle/>
                  <a:p>
                    <a:fld id="{A6A06782-FD95-4CCB-BBB8-DCB7F4ADC98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8-6E06-439E-8ADC-76961E183730}"/>
                </c:ext>
              </c:extLst>
            </c:dLbl>
            <c:dLbl>
              <c:idx val="157"/>
              <c:tx>
                <c:rich>
                  <a:bodyPr/>
                  <a:lstStyle/>
                  <a:p>
                    <a:fld id="{A1387972-6E0F-43B0-B509-2F5AA921600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9-6E06-439E-8ADC-76961E183730}"/>
                </c:ext>
              </c:extLst>
            </c:dLbl>
            <c:dLbl>
              <c:idx val="158"/>
              <c:tx>
                <c:rich>
                  <a:bodyPr/>
                  <a:lstStyle/>
                  <a:p>
                    <a:fld id="{1199B2D4-4F54-47A5-A283-0A34DBA0E5B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A-6E06-439E-8ADC-76961E183730}"/>
                </c:ext>
              </c:extLst>
            </c:dLbl>
            <c:dLbl>
              <c:idx val="159"/>
              <c:tx>
                <c:rich>
                  <a:bodyPr/>
                  <a:lstStyle/>
                  <a:p>
                    <a:fld id="{1623DB90-4C98-44F1-BAC1-EFFEF61048F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B-6E06-439E-8ADC-76961E183730}"/>
                </c:ext>
              </c:extLst>
            </c:dLbl>
            <c:dLbl>
              <c:idx val="160"/>
              <c:tx>
                <c:rich>
                  <a:bodyPr/>
                  <a:lstStyle/>
                  <a:p>
                    <a:fld id="{6E422406-8AC4-4722-B218-06F41093DA6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C-6E06-439E-8ADC-76961E183730}"/>
                </c:ext>
              </c:extLst>
            </c:dLbl>
            <c:dLbl>
              <c:idx val="161"/>
              <c:tx>
                <c:rich>
                  <a:bodyPr/>
                  <a:lstStyle/>
                  <a:p>
                    <a:fld id="{A6CB3698-617F-41C6-B956-943F35D61EB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D-6E06-439E-8ADC-76961E183730}"/>
                </c:ext>
              </c:extLst>
            </c:dLbl>
            <c:dLbl>
              <c:idx val="162"/>
              <c:tx>
                <c:rich>
                  <a:bodyPr/>
                  <a:lstStyle/>
                  <a:p>
                    <a:fld id="{3A8F153D-BBF5-41CA-AE3F-C8A3596CDDF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E-6E06-439E-8ADC-76961E183730}"/>
                </c:ext>
              </c:extLst>
            </c:dLbl>
            <c:dLbl>
              <c:idx val="163"/>
              <c:tx>
                <c:rich>
                  <a:bodyPr/>
                  <a:lstStyle/>
                  <a:p>
                    <a:fld id="{2F7DE233-7DB4-409A-98FC-20983E8BC8D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F-6E06-439E-8ADC-76961E183730}"/>
                </c:ext>
              </c:extLst>
            </c:dLbl>
            <c:dLbl>
              <c:idx val="164"/>
              <c:tx>
                <c:rich>
                  <a:bodyPr/>
                  <a:lstStyle/>
                  <a:p>
                    <a:fld id="{CC37417E-C1B9-47C1-BF1D-D2A9D00E5A5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0-6E06-439E-8ADC-76961E183730}"/>
                </c:ext>
              </c:extLst>
            </c:dLbl>
            <c:dLbl>
              <c:idx val="165"/>
              <c:tx>
                <c:rich>
                  <a:bodyPr/>
                  <a:lstStyle/>
                  <a:p>
                    <a:fld id="{63EAA74B-4D58-4C72-900E-4758FBE04CF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1-6E06-439E-8ADC-76961E183730}"/>
                </c:ext>
              </c:extLst>
            </c:dLbl>
            <c:dLbl>
              <c:idx val="166"/>
              <c:tx>
                <c:rich>
                  <a:bodyPr/>
                  <a:lstStyle/>
                  <a:p>
                    <a:fld id="{1C0F1346-8325-473F-8A80-4E315FE65EA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2-6E06-439E-8ADC-76961E183730}"/>
                </c:ext>
              </c:extLst>
            </c:dLbl>
            <c:dLbl>
              <c:idx val="167"/>
              <c:tx>
                <c:rich>
                  <a:bodyPr/>
                  <a:lstStyle/>
                  <a:p>
                    <a:fld id="{F6D68DD1-07EE-4960-9FD1-E8DC9944CDD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3-6E06-439E-8ADC-76961E183730}"/>
                </c:ext>
              </c:extLst>
            </c:dLbl>
            <c:dLbl>
              <c:idx val="168"/>
              <c:tx>
                <c:rich>
                  <a:bodyPr/>
                  <a:lstStyle/>
                  <a:p>
                    <a:fld id="{0720AB52-6492-4DAA-8B74-1257E7E30F8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4-6E06-439E-8ADC-76961E183730}"/>
                </c:ext>
              </c:extLst>
            </c:dLbl>
            <c:dLbl>
              <c:idx val="169"/>
              <c:tx>
                <c:rich>
                  <a:bodyPr/>
                  <a:lstStyle/>
                  <a:p>
                    <a:fld id="{BF758C5E-9147-4738-9FFA-65A712A8632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5-6E06-439E-8ADC-76961E183730}"/>
                </c:ext>
              </c:extLst>
            </c:dLbl>
            <c:dLbl>
              <c:idx val="170"/>
              <c:tx>
                <c:rich>
                  <a:bodyPr/>
                  <a:lstStyle/>
                  <a:p>
                    <a:fld id="{6165DF46-DB69-4D34-85FE-689C1C1276B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6-6E06-439E-8ADC-76961E183730}"/>
                </c:ext>
              </c:extLst>
            </c:dLbl>
            <c:dLbl>
              <c:idx val="171"/>
              <c:tx>
                <c:rich>
                  <a:bodyPr/>
                  <a:lstStyle/>
                  <a:p>
                    <a:fld id="{7C4A733A-9B5A-464D-AA02-76526B2F3D7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7-6E06-439E-8ADC-76961E183730}"/>
                </c:ext>
              </c:extLst>
            </c:dLbl>
            <c:dLbl>
              <c:idx val="172"/>
              <c:tx>
                <c:rich>
                  <a:bodyPr/>
                  <a:lstStyle/>
                  <a:p>
                    <a:fld id="{ECA6A1F9-8496-4D40-BD80-7572D42BA83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8-6E06-439E-8ADC-76961E183730}"/>
                </c:ext>
              </c:extLst>
            </c:dLbl>
            <c:dLbl>
              <c:idx val="173"/>
              <c:tx>
                <c:rich>
                  <a:bodyPr/>
                  <a:lstStyle/>
                  <a:p>
                    <a:fld id="{28BEF4B4-34DE-4D47-BD47-94700BDC674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9-6E06-439E-8ADC-76961E183730}"/>
                </c:ext>
              </c:extLst>
            </c:dLbl>
            <c:dLbl>
              <c:idx val="174"/>
              <c:tx>
                <c:rich>
                  <a:bodyPr/>
                  <a:lstStyle/>
                  <a:p>
                    <a:fld id="{11D9301B-EF04-48AD-A7E2-356EB35A2B0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A-6E06-439E-8ADC-76961E183730}"/>
                </c:ext>
              </c:extLst>
            </c:dLbl>
            <c:dLbl>
              <c:idx val="175"/>
              <c:tx>
                <c:rich>
                  <a:bodyPr/>
                  <a:lstStyle/>
                  <a:p>
                    <a:fld id="{714D5E9A-2BDA-462D-ABA1-FA71499C05D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B-6E06-439E-8ADC-76961E183730}"/>
                </c:ext>
              </c:extLst>
            </c:dLbl>
            <c:dLbl>
              <c:idx val="176"/>
              <c:tx>
                <c:rich>
                  <a:bodyPr/>
                  <a:lstStyle/>
                  <a:p>
                    <a:fld id="{A6C3E817-370F-471B-A06D-F51E42CF725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C-6E06-439E-8ADC-76961E183730}"/>
                </c:ext>
              </c:extLst>
            </c:dLbl>
            <c:dLbl>
              <c:idx val="177"/>
              <c:tx>
                <c:rich>
                  <a:bodyPr/>
                  <a:lstStyle/>
                  <a:p>
                    <a:fld id="{EDE97DAC-1B9D-4F4A-90FE-8501A19F05B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D-6E06-439E-8ADC-76961E183730}"/>
                </c:ext>
              </c:extLst>
            </c:dLbl>
            <c:dLbl>
              <c:idx val="178"/>
              <c:tx>
                <c:rich>
                  <a:bodyPr/>
                  <a:lstStyle/>
                  <a:p>
                    <a:fld id="{DFB61709-4AD3-46F5-B0A5-305C952E57C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E-6E06-439E-8ADC-76961E183730}"/>
                </c:ext>
              </c:extLst>
            </c:dLbl>
            <c:dLbl>
              <c:idx val="179"/>
              <c:tx>
                <c:rich>
                  <a:bodyPr/>
                  <a:lstStyle/>
                  <a:p>
                    <a:fld id="{A9FDEDBA-FFE7-4FFE-9E9B-D0100583816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F-6E06-439E-8ADC-76961E183730}"/>
                </c:ext>
              </c:extLst>
            </c:dLbl>
            <c:dLbl>
              <c:idx val="180"/>
              <c:tx>
                <c:rich>
                  <a:bodyPr/>
                  <a:lstStyle/>
                  <a:p>
                    <a:fld id="{97FF82A3-51E6-4BC8-AB50-8DA5E3E6806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0-6E06-439E-8ADC-76961E183730}"/>
                </c:ext>
              </c:extLst>
            </c:dLbl>
            <c:dLbl>
              <c:idx val="181"/>
              <c:tx>
                <c:rich>
                  <a:bodyPr/>
                  <a:lstStyle/>
                  <a:p>
                    <a:fld id="{B226D091-6713-4B30-BB1C-33DD615BAA7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1-6E06-439E-8ADC-76961E183730}"/>
                </c:ext>
              </c:extLst>
            </c:dLbl>
            <c:dLbl>
              <c:idx val="182"/>
              <c:tx>
                <c:rich>
                  <a:bodyPr/>
                  <a:lstStyle/>
                  <a:p>
                    <a:fld id="{4B7184DC-4ED9-4974-AED3-8764DC022C2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2-6E06-439E-8ADC-76961E183730}"/>
                </c:ext>
              </c:extLst>
            </c:dLbl>
            <c:dLbl>
              <c:idx val="183"/>
              <c:tx>
                <c:rich>
                  <a:bodyPr/>
                  <a:lstStyle/>
                  <a:p>
                    <a:fld id="{81355D58-69A4-4F8A-BC17-33C08222030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3-6E06-439E-8ADC-76961E183730}"/>
                </c:ext>
              </c:extLst>
            </c:dLbl>
            <c:dLbl>
              <c:idx val="184"/>
              <c:tx>
                <c:rich>
                  <a:bodyPr/>
                  <a:lstStyle/>
                  <a:p>
                    <a:fld id="{4FF4AB8A-35AD-4A64-99B5-4136D7935C8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4-6E06-439E-8ADC-76961E183730}"/>
                </c:ext>
              </c:extLst>
            </c:dLbl>
            <c:dLbl>
              <c:idx val="185"/>
              <c:tx>
                <c:rich>
                  <a:bodyPr/>
                  <a:lstStyle/>
                  <a:p>
                    <a:fld id="{C13CC7EF-4359-4C9F-874F-B62F750BF76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5-6E06-439E-8ADC-76961E183730}"/>
                </c:ext>
              </c:extLst>
            </c:dLbl>
            <c:dLbl>
              <c:idx val="186"/>
              <c:tx>
                <c:rich>
                  <a:bodyPr/>
                  <a:lstStyle/>
                  <a:p>
                    <a:fld id="{F5122EBB-455A-4401-AA0A-0172E3A518D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6-6E06-439E-8ADC-76961E183730}"/>
                </c:ext>
              </c:extLst>
            </c:dLbl>
            <c:dLbl>
              <c:idx val="187"/>
              <c:tx>
                <c:rich>
                  <a:bodyPr/>
                  <a:lstStyle/>
                  <a:p>
                    <a:fld id="{B63D823C-4092-4A79-8030-C76FB25A3F3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7-6E06-439E-8ADC-76961E183730}"/>
                </c:ext>
              </c:extLst>
            </c:dLbl>
            <c:dLbl>
              <c:idx val="188"/>
              <c:tx>
                <c:rich>
                  <a:bodyPr/>
                  <a:lstStyle/>
                  <a:p>
                    <a:fld id="{CF566AD7-402A-48DF-BCE0-27FAD0C780F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8-6E06-439E-8ADC-76961E183730}"/>
                </c:ext>
              </c:extLst>
            </c:dLbl>
            <c:dLbl>
              <c:idx val="189"/>
              <c:tx>
                <c:rich>
                  <a:bodyPr/>
                  <a:lstStyle/>
                  <a:p>
                    <a:fld id="{123DD85C-BC28-4702-8A40-A67737F507D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9-6E06-439E-8ADC-76961E183730}"/>
                </c:ext>
              </c:extLst>
            </c:dLbl>
            <c:dLbl>
              <c:idx val="190"/>
              <c:tx>
                <c:rich>
                  <a:bodyPr/>
                  <a:lstStyle/>
                  <a:p>
                    <a:fld id="{1EF399B5-AE7C-4B10-9A3B-ED08D771C08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A-6E06-439E-8ADC-76961E183730}"/>
                </c:ext>
              </c:extLst>
            </c:dLbl>
            <c:dLbl>
              <c:idx val="191"/>
              <c:tx>
                <c:rich>
                  <a:bodyPr/>
                  <a:lstStyle/>
                  <a:p>
                    <a:fld id="{B2E4FC71-FF1F-449C-9476-F5C313E76B5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B-6E06-439E-8ADC-76961E183730}"/>
                </c:ext>
              </c:extLst>
            </c:dLbl>
            <c:dLbl>
              <c:idx val="19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C-6E06-439E-8ADC-76961E183730}"/>
                </c:ext>
              </c:extLst>
            </c:dLbl>
            <c:dLbl>
              <c:idx val="19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D-6E06-439E-8ADC-76961E183730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'Empirical Rule'!$AR$6:$AR$199</c:f>
              <c:numCache>
                <c:formatCode>General</c:formatCode>
                <c:ptCount val="194"/>
                <c:pt idx="0">
                  <c:v>-2.3333333333333357</c:v>
                </c:pt>
                <c:pt idx="1">
                  <c:v>-2.1666666666666696</c:v>
                </c:pt>
                <c:pt idx="2">
                  <c:v>-1.8333333333333366</c:v>
                </c:pt>
                <c:pt idx="3">
                  <c:v>-1.6666666666666696</c:v>
                </c:pt>
                <c:pt idx="4">
                  <c:v>-1.5000000000000027</c:v>
                </c:pt>
                <c:pt idx="5">
                  <c:v>-1.3333333333333357</c:v>
                </c:pt>
                <c:pt idx="6">
                  <c:v>-1.1666666666666687</c:v>
                </c:pt>
                <c:pt idx="7">
                  <c:v>-0.83333333333333526</c:v>
                </c:pt>
                <c:pt idx="8">
                  <c:v>-0.66666666666666874</c:v>
                </c:pt>
                <c:pt idx="9">
                  <c:v>-0.50000000000000222</c:v>
                </c:pt>
                <c:pt idx="10">
                  <c:v>-0.33333333333333548</c:v>
                </c:pt>
                <c:pt idx="11">
                  <c:v>-0.16666666666666879</c:v>
                </c:pt>
                <c:pt idx="12">
                  <c:v>0.16666666666666449</c:v>
                </c:pt>
                <c:pt idx="13">
                  <c:v>0.33333333333333115</c:v>
                </c:pt>
                <c:pt idx="14">
                  <c:v>0.49999999999999789</c:v>
                </c:pt>
                <c:pt idx="15">
                  <c:v>0.66666666666666441</c:v>
                </c:pt>
                <c:pt idx="16">
                  <c:v>0.83333333333333093</c:v>
                </c:pt>
                <c:pt idx="17">
                  <c:v>1.1666666666666643</c:v>
                </c:pt>
                <c:pt idx="18">
                  <c:v>1.3333333333333313</c:v>
                </c:pt>
                <c:pt idx="19">
                  <c:v>1.4999999999999982</c:v>
                </c:pt>
                <c:pt idx="20">
                  <c:v>1.6666666666666652</c:v>
                </c:pt>
                <c:pt idx="21">
                  <c:v>1.8333333333333321</c:v>
                </c:pt>
                <c:pt idx="22">
                  <c:v>2.1666666666666652</c:v>
                </c:pt>
                <c:pt idx="23">
                  <c:v>2.3333333333333313</c:v>
                </c:pt>
                <c:pt idx="24">
                  <c:v>-1.8333333333333366</c:v>
                </c:pt>
                <c:pt idx="25">
                  <c:v>-1.6666666666666696</c:v>
                </c:pt>
                <c:pt idx="26">
                  <c:v>-1.5000000000000027</c:v>
                </c:pt>
                <c:pt idx="27">
                  <c:v>-1.3333333333333357</c:v>
                </c:pt>
                <c:pt idx="28">
                  <c:v>-1.1666666666666687</c:v>
                </c:pt>
                <c:pt idx="29">
                  <c:v>-0.83333333333333526</c:v>
                </c:pt>
                <c:pt idx="30">
                  <c:v>-0.66666666666666874</c:v>
                </c:pt>
                <c:pt idx="31">
                  <c:v>-0.50000000000000222</c:v>
                </c:pt>
                <c:pt idx="32">
                  <c:v>-0.33333333333333548</c:v>
                </c:pt>
                <c:pt idx="33">
                  <c:v>-0.16666666666666879</c:v>
                </c:pt>
                <c:pt idx="34">
                  <c:v>0.16666666666666449</c:v>
                </c:pt>
                <c:pt idx="35">
                  <c:v>0.33333333333333115</c:v>
                </c:pt>
                <c:pt idx="36">
                  <c:v>0.49999999999999789</c:v>
                </c:pt>
                <c:pt idx="37">
                  <c:v>0.66666666666666441</c:v>
                </c:pt>
                <c:pt idx="38">
                  <c:v>0.83333333333333093</c:v>
                </c:pt>
                <c:pt idx="39">
                  <c:v>1.1666666666666643</c:v>
                </c:pt>
                <c:pt idx="40">
                  <c:v>1.3333333333333313</c:v>
                </c:pt>
                <c:pt idx="41">
                  <c:v>1.4999999999999982</c:v>
                </c:pt>
                <c:pt idx="42">
                  <c:v>1.6666666666666652</c:v>
                </c:pt>
                <c:pt idx="43">
                  <c:v>1.8333333333333321</c:v>
                </c:pt>
                <c:pt idx="44">
                  <c:v>-1.8333333333333366</c:v>
                </c:pt>
                <c:pt idx="45">
                  <c:v>-1.6666666666666696</c:v>
                </c:pt>
                <c:pt idx="46">
                  <c:v>-1.5000000000000027</c:v>
                </c:pt>
                <c:pt idx="47">
                  <c:v>-1.3333333333333357</c:v>
                </c:pt>
                <c:pt idx="48">
                  <c:v>-1.1666666666666687</c:v>
                </c:pt>
                <c:pt idx="49">
                  <c:v>-0.83333333333333526</c:v>
                </c:pt>
                <c:pt idx="50">
                  <c:v>-0.66666666666666874</c:v>
                </c:pt>
                <c:pt idx="51">
                  <c:v>-0.50000000000000222</c:v>
                </c:pt>
                <c:pt idx="52">
                  <c:v>-0.33333333333333548</c:v>
                </c:pt>
                <c:pt idx="53">
                  <c:v>-0.16666666666666879</c:v>
                </c:pt>
                <c:pt idx="54">
                  <c:v>0.16666666666666449</c:v>
                </c:pt>
                <c:pt idx="55">
                  <c:v>0.33333333333333115</c:v>
                </c:pt>
                <c:pt idx="56">
                  <c:v>0.49999999999999789</c:v>
                </c:pt>
                <c:pt idx="57">
                  <c:v>0.66666666666666441</c:v>
                </c:pt>
                <c:pt idx="58">
                  <c:v>0.83333333333333093</c:v>
                </c:pt>
                <c:pt idx="59">
                  <c:v>1.1666666666666643</c:v>
                </c:pt>
                <c:pt idx="60">
                  <c:v>1.3333333333333313</c:v>
                </c:pt>
                <c:pt idx="61">
                  <c:v>1.4999999999999982</c:v>
                </c:pt>
                <c:pt idx="62">
                  <c:v>1.6666666666666652</c:v>
                </c:pt>
                <c:pt idx="63">
                  <c:v>1.8333333333333321</c:v>
                </c:pt>
                <c:pt idx="64">
                  <c:v>-1.6666666666666696</c:v>
                </c:pt>
                <c:pt idx="65">
                  <c:v>-1.5000000000000027</c:v>
                </c:pt>
                <c:pt idx="66">
                  <c:v>-1.3333333333333357</c:v>
                </c:pt>
                <c:pt idx="67">
                  <c:v>-1.1666666666666687</c:v>
                </c:pt>
                <c:pt idx="68">
                  <c:v>-0.83333333333333526</c:v>
                </c:pt>
                <c:pt idx="69">
                  <c:v>-0.66666666666666874</c:v>
                </c:pt>
                <c:pt idx="70">
                  <c:v>-0.50000000000000222</c:v>
                </c:pt>
                <c:pt idx="71">
                  <c:v>-0.33333333333333548</c:v>
                </c:pt>
                <c:pt idx="72">
                  <c:v>-0.16666666666666879</c:v>
                </c:pt>
                <c:pt idx="73">
                  <c:v>0.16666666666666449</c:v>
                </c:pt>
                <c:pt idx="74">
                  <c:v>0.33333333333333115</c:v>
                </c:pt>
                <c:pt idx="75">
                  <c:v>0.49999999999999789</c:v>
                </c:pt>
                <c:pt idx="76">
                  <c:v>0.66666666666666441</c:v>
                </c:pt>
                <c:pt idx="77">
                  <c:v>0.83333333333333093</c:v>
                </c:pt>
                <c:pt idx="78">
                  <c:v>1.1666666666666643</c:v>
                </c:pt>
                <c:pt idx="79">
                  <c:v>1.3333333333333313</c:v>
                </c:pt>
                <c:pt idx="80">
                  <c:v>1.4999999999999982</c:v>
                </c:pt>
                <c:pt idx="81">
                  <c:v>1.6666666666666652</c:v>
                </c:pt>
                <c:pt idx="82">
                  <c:v>-1.5000000000000027</c:v>
                </c:pt>
                <c:pt idx="83">
                  <c:v>-1.3333333333333357</c:v>
                </c:pt>
                <c:pt idx="84">
                  <c:v>-1.1666666666666687</c:v>
                </c:pt>
                <c:pt idx="85">
                  <c:v>-0.83333333333333526</c:v>
                </c:pt>
                <c:pt idx="86">
                  <c:v>-0.66666666666666874</c:v>
                </c:pt>
                <c:pt idx="87">
                  <c:v>-0.50000000000000222</c:v>
                </c:pt>
                <c:pt idx="88">
                  <c:v>-0.33333333333333548</c:v>
                </c:pt>
                <c:pt idx="89">
                  <c:v>-0.16666666666666879</c:v>
                </c:pt>
                <c:pt idx="90">
                  <c:v>0.16666666666666449</c:v>
                </c:pt>
                <c:pt idx="91">
                  <c:v>0.33333333333333115</c:v>
                </c:pt>
                <c:pt idx="92">
                  <c:v>0.49999999999999789</c:v>
                </c:pt>
                <c:pt idx="93">
                  <c:v>0.66666666666666441</c:v>
                </c:pt>
                <c:pt idx="94">
                  <c:v>0.83333333333333093</c:v>
                </c:pt>
                <c:pt idx="95">
                  <c:v>1.1666666666666643</c:v>
                </c:pt>
                <c:pt idx="96">
                  <c:v>1.3333333333333313</c:v>
                </c:pt>
                <c:pt idx="97">
                  <c:v>1.4999999999999982</c:v>
                </c:pt>
                <c:pt idx="98">
                  <c:v>-1.3333333333333357</c:v>
                </c:pt>
                <c:pt idx="99">
                  <c:v>-1.1666666666666687</c:v>
                </c:pt>
                <c:pt idx="100">
                  <c:v>-0.83333333333333526</c:v>
                </c:pt>
                <c:pt idx="101">
                  <c:v>-0.66666666666666874</c:v>
                </c:pt>
                <c:pt idx="102">
                  <c:v>-0.50000000000000222</c:v>
                </c:pt>
                <c:pt idx="103">
                  <c:v>-0.33333333333333548</c:v>
                </c:pt>
                <c:pt idx="104">
                  <c:v>-0.16666666666666879</c:v>
                </c:pt>
                <c:pt idx="105">
                  <c:v>0.16666666666666449</c:v>
                </c:pt>
                <c:pt idx="106">
                  <c:v>0.33333333333333115</c:v>
                </c:pt>
                <c:pt idx="107">
                  <c:v>0.49999999999999789</c:v>
                </c:pt>
                <c:pt idx="108">
                  <c:v>0.66666666666666441</c:v>
                </c:pt>
                <c:pt idx="109">
                  <c:v>0.83333333333333093</c:v>
                </c:pt>
                <c:pt idx="110">
                  <c:v>1.1666666666666643</c:v>
                </c:pt>
                <c:pt idx="111">
                  <c:v>1.3333333333333313</c:v>
                </c:pt>
                <c:pt idx="112">
                  <c:v>-1.1666666666666687</c:v>
                </c:pt>
                <c:pt idx="113">
                  <c:v>-0.83333333333333526</c:v>
                </c:pt>
                <c:pt idx="114">
                  <c:v>-0.66666666666666874</c:v>
                </c:pt>
                <c:pt idx="115">
                  <c:v>-0.50000000000000222</c:v>
                </c:pt>
                <c:pt idx="116">
                  <c:v>-0.33333333333333548</c:v>
                </c:pt>
                <c:pt idx="117">
                  <c:v>-0.16666666666666879</c:v>
                </c:pt>
                <c:pt idx="118">
                  <c:v>0.16666666666666449</c:v>
                </c:pt>
                <c:pt idx="119">
                  <c:v>0.33333333333333115</c:v>
                </c:pt>
                <c:pt idx="120">
                  <c:v>0.49999999999999789</c:v>
                </c:pt>
                <c:pt idx="121">
                  <c:v>0.66666666666666441</c:v>
                </c:pt>
                <c:pt idx="122">
                  <c:v>0.83333333333333093</c:v>
                </c:pt>
                <c:pt idx="123">
                  <c:v>1.1666666666666643</c:v>
                </c:pt>
                <c:pt idx="124">
                  <c:v>-1.1666666666666687</c:v>
                </c:pt>
                <c:pt idx="125">
                  <c:v>-0.83333333333333526</c:v>
                </c:pt>
                <c:pt idx="126">
                  <c:v>-0.66666666666666874</c:v>
                </c:pt>
                <c:pt idx="127">
                  <c:v>-0.50000000000000222</c:v>
                </c:pt>
                <c:pt idx="128">
                  <c:v>-0.33333333333333548</c:v>
                </c:pt>
                <c:pt idx="129">
                  <c:v>-0.16666666666666879</c:v>
                </c:pt>
                <c:pt idx="130">
                  <c:v>0.16666666666666449</c:v>
                </c:pt>
                <c:pt idx="131">
                  <c:v>0.33333333333333115</c:v>
                </c:pt>
                <c:pt idx="132">
                  <c:v>0.49999999999999789</c:v>
                </c:pt>
                <c:pt idx="133">
                  <c:v>0.66666666666666441</c:v>
                </c:pt>
                <c:pt idx="134">
                  <c:v>0.83333333333333093</c:v>
                </c:pt>
                <c:pt idx="135">
                  <c:v>1.1666666666666643</c:v>
                </c:pt>
                <c:pt idx="136">
                  <c:v>-0.83333333333333526</c:v>
                </c:pt>
                <c:pt idx="137">
                  <c:v>-0.66666666666666874</c:v>
                </c:pt>
                <c:pt idx="138">
                  <c:v>-0.50000000000000222</c:v>
                </c:pt>
                <c:pt idx="139">
                  <c:v>-0.33333333333333548</c:v>
                </c:pt>
                <c:pt idx="140">
                  <c:v>-0.16666666666666879</c:v>
                </c:pt>
                <c:pt idx="141">
                  <c:v>0.16666666666666449</c:v>
                </c:pt>
                <c:pt idx="142">
                  <c:v>0.33333333333333115</c:v>
                </c:pt>
                <c:pt idx="143">
                  <c:v>0.49999999999999789</c:v>
                </c:pt>
                <c:pt idx="144">
                  <c:v>0.66666666666666441</c:v>
                </c:pt>
                <c:pt idx="145">
                  <c:v>0.83333333333333093</c:v>
                </c:pt>
                <c:pt idx="146">
                  <c:v>-0.83333333333333526</c:v>
                </c:pt>
                <c:pt idx="147">
                  <c:v>-0.66666666666666874</c:v>
                </c:pt>
                <c:pt idx="148">
                  <c:v>-0.50000000000000222</c:v>
                </c:pt>
                <c:pt idx="149">
                  <c:v>-0.33333333333333548</c:v>
                </c:pt>
                <c:pt idx="150">
                  <c:v>-0.16666666666666879</c:v>
                </c:pt>
                <c:pt idx="151">
                  <c:v>0.16666666666666449</c:v>
                </c:pt>
                <c:pt idx="152">
                  <c:v>0.33333333333333115</c:v>
                </c:pt>
                <c:pt idx="153">
                  <c:v>0.49999999999999789</c:v>
                </c:pt>
                <c:pt idx="154">
                  <c:v>0.66666666666666441</c:v>
                </c:pt>
                <c:pt idx="155">
                  <c:v>0.83333333333333093</c:v>
                </c:pt>
                <c:pt idx="156">
                  <c:v>-0.83333333333333526</c:v>
                </c:pt>
                <c:pt idx="157">
                  <c:v>-0.66666666666666874</c:v>
                </c:pt>
                <c:pt idx="158">
                  <c:v>-0.50000000000000222</c:v>
                </c:pt>
                <c:pt idx="159">
                  <c:v>-0.33333333333333548</c:v>
                </c:pt>
                <c:pt idx="160">
                  <c:v>-0.16666666666666879</c:v>
                </c:pt>
                <c:pt idx="161">
                  <c:v>0.16666666666666449</c:v>
                </c:pt>
                <c:pt idx="162">
                  <c:v>0.33333333333333115</c:v>
                </c:pt>
                <c:pt idx="163">
                  <c:v>0.49999999999999789</c:v>
                </c:pt>
                <c:pt idx="164">
                  <c:v>0.66666666666666441</c:v>
                </c:pt>
                <c:pt idx="165">
                  <c:v>0.83333333333333093</c:v>
                </c:pt>
                <c:pt idx="166">
                  <c:v>-0.66666666666666874</c:v>
                </c:pt>
                <c:pt idx="167">
                  <c:v>-0.50000000000000222</c:v>
                </c:pt>
                <c:pt idx="168">
                  <c:v>-0.33333333333333548</c:v>
                </c:pt>
                <c:pt idx="169">
                  <c:v>-0.16666666666666879</c:v>
                </c:pt>
                <c:pt idx="170">
                  <c:v>0.16666666666666449</c:v>
                </c:pt>
                <c:pt idx="171">
                  <c:v>0.33333333333333115</c:v>
                </c:pt>
                <c:pt idx="172">
                  <c:v>0.49999999999999789</c:v>
                </c:pt>
                <c:pt idx="173">
                  <c:v>0.66666666666666441</c:v>
                </c:pt>
                <c:pt idx="174">
                  <c:v>-0.66666666666666874</c:v>
                </c:pt>
                <c:pt idx="175">
                  <c:v>-0.50000000000000222</c:v>
                </c:pt>
                <c:pt idx="176">
                  <c:v>-0.33333333333333548</c:v>
                </c:pt>
                <c:pt idx="177">
                  <c:v>-0.16666666666666879</c:v>
                </c:pt>
                <c:pt idx="178">
                  <c:v>0.16666666666666449</c:v>
                </c:pt>
                <c:pt idx="179">
                  <c:v>0.33333333333333115</c:v>
                </c:pt>
                <c:pt idx="180">
                  <c:v>0.49999999999999789</c:v>
                </c:pt>
                <c:pt idx="181">
                  <c:v>0.66666666666666441</c:v>
                </c:pt>
                <c:pt idx="182">
                  <c:v>-0.50000000000000222</c:v>
                </c:pt>
                <c:pt idx="183">
                  <c:v>-0.33333333333333548</c:v>
                </c:pt>
                <c:pt idx="184">
                  <c:v>-0.16666666666666879</c:v>
                </c:pt>
                <c:pt idx="185">
                  <c:v>0.16666666666666449</c:v>
                </c:pt>
                <c:pt idx="186">
                  <c:v>0.33333333333333115</c:v>
                </c:pt>
                <c:pt idx="187">
                  <c:v>0.49999999999999789</c:v>
                </c:pt>
                <c:pt idx="188">
                  <c:v>-0.33333333333333548</c:v>
                </c:pt>
                <c:pt idx="189">
                  <c:v>-0.16666666666666879</c:v>
                </c:pt>
                <c:pt idx="190">
                  <c:v>0.16666666666666449</c:v>
                </c:pt>
                <c:pt idx="191">
                  <c:v>0.33333333333333115</c:v>
                </c:pt>
                <c:pt idx="192">
                  <c:v>-0.16666666666666879</c:v>
                </c:pt>
                <c:pt idx="193">
                  <c:v>0.16666666666666449</c:v>
                </c:pt>
              </c:numCache>
            </c:numRef>
          </c:xVal>
          <c:yVal>
            <c:numRef>
              <c:f>'Empirical Rule'!$AT$6:$AT$199</c:f>
              <c:numCache>
                <c:formatCode>General</c:formatCode>
                <c:ptCount val="194"/>
                <c:pt idx="0">
                  <c:v>1.4E-2</c:v>
                </c:pt>
                <c:pt idx="1">
                  <c:v>1.4E-2</c:v>
                </c:pt>
                <c:pt idx="2">
                  <c:v>1.4E-2</c:v>
                </c:pt>
                <c:pt idx="3">
                  <c:v>1.4E-2</c:v>
                </c:pt>
                <c:pt idx="4">
                  <c:v>1.4E-2</c:v>
                </c:pt>
                <c:pt idx="5">
                  <c:v>1.4E-2</c:v>
                </c:pt>
                <c:pt idx="6">
                  <c:v>1.4E-2</c:v>
                </c:pt>
                <c:pt idx="7">
                  <c:v>1.4E-2</c:v>
                </c:pt>
                <c:pt idx="8">
                  <c:v>1.4E-2</c:v>
                </c:pt>
                <c:pt idx="9">
                  <c:v>1.4E-2</c:v>
                </c:pt>
                <c:pt idx="10">
                  <c:v>1.4E-2</c:v>
                </c:pt>
                <c:pt idx="11">
                  <c:v>1.4E-2</c:v>
                </c:pt>
                <c:pt idx="12">
                  <c:v>1.4E-2</c:v>
                </c:pt>
                <c:pt idx="13">
                  <c:v>1.4E-2</c:v>
                </c:pt>
                <c:pt idx="14">
                  <c:v>1.4E-2</c:v>
                </c:pt>
                <c:pt idx="15">
                  <c:v>1.4E-2</c:v>
                </c:pt>
                <c:pt idx="16">
                  <c:v>1.4E-2</c:v>
                </c:pt>
                <c:pt idx="17">
                  <c:v>1.4E-2</c:v>
                </c:pt>
                <c:pt idx="18">
                  <c:v>1.4E-2</c:v>
                </c:pt>
                <c:pt idx="19">
                  <c:v>1.4E-2</c:v>
                </c:pt>
                <c:pt idx="20">
                  <c:v>1.4E-2</c:v>
                </c:pt>
                <c:pt idx="21">
                  <c:v>1.4E-2</c:v>
                </c:pt>
                <c:pt idx="22">
                  <c:v>1.4E-2</c:v>
                </c:pt>
                <c:pt idx="23">
                  <c:v>1.4E-2</c:v>
                </c:pt>
                <c:pt idx="24">
                  <c:v>3.7999999999999999E-2</c:v>
                </c:pt>
                <c:pt idx="25">
                  <c:v>3.7999999999999999E-2</c:v>
                </c:pt>
                <c:pt idx="26">
                  <c:v>3.7999999999999999E-2</c:v>
                </c:pt>
                <c:pt idx="27">
                  <c:v>3.7999999999999999E-2</c:v>
                </c:pt>
                <c:pt idx="28">
                  <c:v>3.7999999999999999E-2</c:v>
                </c:pt>
                <c:pt idx="29">
                  <c:v>3.7999999999999999E-2</c:v>
                </c:pt>
                <c:pt idx="30">
                  <c:v>3.7999999999999999E-2</c:v>
                </c:pt>
                <c:pt idx="31">
                  <c:v>3.7999999999999999E-2</c:v>
                </c:pt>
                <c:pt idx="32">
                  <c:v>3.7999999999999999E-2</c:v>
                </c:pt>
                <c:pt idx="33">
                  <c:v>3.7999999999999999E-2</c:v>
                </c:pt>
                <c:pt idx="34">
                  <c:v>3.7999999999999999E-2</c:v>
                </c:pt>
                <c:pt idx="35">
                  <c:v>3.7999999999999999E-2</c:v>
                </c:pt>
                <c:pt idx="36">
                  <c:v>3.7999999999999999E-2</c:v>
                </c:pt>
                <c:pt idx="37">
                  <c:v>3.7999999999999999E-2</c:v>
                </c:pt>
                <c:pt idx="38">
                  <c:v>3.7999999999999999E-2</c:v>
                </c:pt>
                <c:pt idx="39">
                  <c:v>3.7999999999999999E-2</c:v>
                </c:pt>
                <c:pt idx="40">
                  <c:v>3.7999999999999999E-2</c:v>
                </c:pt>
                <c:pt idx="41">
                  <c:v>3.7999999999999999E-2</c:v>
                </c:pt>
                <c:pt idx="42">
                  <c:v>3.7999999999999999E-2</c:v>
                </c:pt>
                <c:pt idx="43">
                  <c:v>3.7999999999999999E-2</c:v>
                </c:pt>
                <c:pt idx="44">
                  <c:v>6.2000000000000006E-2</c:v>
                </c:pt>
                <c:pt idx="45">
                  <c:v>6.2000000000000006E-2</c:v>
                </c:pt>
                <c:pt idx="46">
                  <c:v>6.2000000000000006E-2</c:v>
                </c:pt>
                <c:pt idx="47">
                  <c:v>6.2000000000000006E-2</c:v>
                </c:pt>
                <c:pt idx="48">
                  <c:v>6.2000000000000006E-2</c:v>
                </c:pt>
                <c:pt idx="49">
                  <c:v>6.2000000000000006E-2</c:v>
                </c:pt>
                <c:pt idx="50">
                  <c:v>6.2000000000000006E-2</c:v>
                </c:pt>
                <c:pt idx="51">
                  <c:v>6.2000000000000006E-2</c:v>
                </c:pt>
                <c:pt idx="52">
                  <c:v>6.2000000000000006E-2</c:v>
                </c:pt>
                <c:pt idx="53">
                  <c:v>6.2000000000000006E-2</c:v>
                </c:pt>
                <c:pt idx="54">
                  <c:v>6.2000000000000006E-2</c:v>
                </c:pt>
                <c:pt idx="55">
                  <c:v>6.2000000000000006E-2</c:v>
                </c:pt>
                <c:pt idx="56">
                  <c:v>6.2000000000000006E-2</c:v>
                </c:pt>
                <c:pt idx="57">
                  <c:v>6.2000000000000006E-2</c:v>
                </c:pt>
                <c:pt idx="58">
                  <c:v>6.2000000000000006E-2</c:v>
                </c:pt>
                <c:pt idx="59">
                  <c:v>6.2000000000000006E-2</c:v>
                </c:pt>
                <c:pt idx="60">
                  <c:v>6.2000000000000006E-2</c:v>
                </c:pt>
                <c:pt idx="61">
                  <c:v>6.2000000000000006E-2</c:v>
                </c:pt>
                <c:pt idx="62">
                  <c:v>6.2000000000000006E-2</c:v>
                </c:pt>
                <c:pt idx="63">
                  <c:v>6.2000000000000006E-2</c:v>
                </c:pt>
                <c:pt idx="64">
                  <c:v>8.6000000000000007E-2</c:v>
                </c:pt>
                <c:pt idx="65">
                  <c:v>8.6000000000000007E-2</c:v>
                </c:pt>
                <c:pt idx="66">
                  <c:v>8.6000000000000007E-2</c:v>
                </c:pt>
                <c:pt idx="67">
                  <c:v>8.6000000000000007E-2</c:v>
                </c:pt>
                <c:pt idx="68">
                  <c:v>8.6000000000000007E-2</c:v>
                </c:pt>
                <c:pt idx="69">
                  <c:v>8.6000000000000007E-2</c:v>
                </c:pt>
                <c:pt idx="70">
                  <c:v>8.6000000000000007E-2</c:v>
                </c:pt>
                <c:pt idx="71">
                  <c:v>8.6000000000000007E-2</c:v>
                </c:pt>
                <c:pt idx="72">
                  <c:v>8.6000000000000007E-2</c:v>
                </c:pt>
                <c:pt idx="73">
                  <c:v>8.6000000000000007E-2</c:v>
                </c:pt>
                <c:pt idx="74">
                  <c:v>8.6000000000000007E-2</c:v>
                </c:pt>
                <c:pt idx="75">
                  <c:v>8.6000000000000007E-2</c:v>
                </c:pt>
                <c:pt idx="76">
                  <c:v>8.6000000000000007E-2</c:v>
                </c:pt>
                <c:pt idx="77">
                  <c:v>8.6000000000000007E-2</c:v>
                </c:pt>
                <c:pt idx="78">
                  <c:v>8.6000000000000007E-2</c:v>
                </c:pt>
                <c:pt idx="79">
                  <c:v>8.6000000000000007E-2</c:v>
                </c:pt>
                <c:pt idx="80">
                  <c:v>8.6000000000000007E-2</c:v>
                </c:pt>
                <c:pt idx="81">
                  <c:v>8.6000000000000007E-2</c:v>
                </c:pt>
                <c:pt idx="82">
                  <c:v>0.11</c:v>
                </c:pt>
                <c:pt idx="83">
                  <c:v>0.11</c:v>
                </c:pt>
                <c:pt idx="84">
                  <c:v>0.11</c:v>
                </c:pt>
                <c:pt idx="85">
                  <c:v>0.11</c:v>
                </c:pt>
                <c:pt idx="86">
                  <c:v>0.11</c:v>
                </c:pt>
                <c:pt idx="87">
                  <c:v>0.11</c:v>
                </c:pt>
                <c:pt idx="88">
                  <c:v>0.11</c:v>
                </c:pt>
                <c:pt idx="89">
                  <c:v>0.11</c:v>
                </c:pt>
                <c:pt idx="90">
                  <c:v>0.11</c:v>
                </c:pt>
                <c:pt idx="91">
                  <c:v>0.11</c:v>
                </c:pt>
                <c:pt idx="92">
                  <c:v>0.11</c:v>
                </c:pt>
                <c:pt idx="93">
                  <c:v>0.11</c:v>
                </c:pt>
                <c:pt idx="94">
                  <c:v>0.11</c:v>
                </c:pt>
                <c:pt idx="95">
                  <c:v>0.11</c:v>
                </c:pt>
                <c:pt idx="96">
                  <c:v>0.11</c:v>
                </c:pt>
                <c:pt idx="97">
                  <c:v>0.11</c:v>
                </c:pt>
                <c:pt idx="98">
                  <c:v>0.13400000000000001</c:v>
                </c:pt>
                <c:pt idx="99">
                  <c:v>0.13400000000000001</c:v>
                </c:pt>
                <c:pt idx="100">
                  <c:v>0.13400000000000001</c:v>
                </c:pt>
                <c:pt idx="101">
                  <c:v>0.13400000000000001</c:v>
                </c:pt>
                <c:pt idx="102">
                  <c:v>0.13400000000000001</c:v>
                </c:pt>
                <c:pt idx="103">
                  <c:v>0.13400000000000001</c:v>
                </c:pt>
                <c:pt idx="104">
                  <c:v>0.13400000000000001</c:v>
                </c:pt>
                <c:pt idx="105">
                  <c:v>0.13400000000000001</c:v>
                </c:pt>
                <c:pt idx="106">
                  <c:v>0.13400000000000001</c:v>
                </c:pt>
                <c:pt idx="107">
                  <c:v>0.13400000000000001</c:v>
                </c:pt>
                <c:pt idx="108">
                  <c:v>0.13400000000000001</c:v>
                </c:pt>
                <c:pt idx="109">
                  <c:v>0.13400000000000001</c:v>
                </c:pt>
                <c:pt idx="110">
                  <c:v>0.13400000000000001</c:v>
                </c:pt>
                <c:pt idx="111">
                  <c:v>0.13400000000000001</c:v>
                </c:pt>
                <c:pt idx="112">
                  <c:v>0.158</c:v>
                </c:pt>
                <c:pt idx="113">
                  <c:v>0.158</c:v>
                </c:pt>
                <c:pt idx="114">
                  <c:v>0.158</c:v>
                </c:pt>
                <c:pt idx="115">
                  <c:v>0.158</c:v>
                </c:pt>
                <c:pt idx="116">
                  <c:v>0.158</c:v>
                </c:pt>
                <c:pt idx="117">
                  <c:v>0.158</c:v>
                </c:pt>
                <c:pt idx="118">
                  <c:v>0.158</c:v>
                </c:pt>
                <c:pt idx="119">
                  <c:v>0.158</c:v>
                </c:pt>
                <c:pt idx="120">
                  <c:v>0.158</c:v>
                </c:pt>
                <c:pt idx="121">
                  <c:v>0.158</c:v>
                </c:pt>
                <c:pt idx="122">
                  <c:v>0.158</c:v>
                </c:pt>
                <c:pt idx="123">
                  <c:v>0.158</c:v>
                </c:pt>
                <c:pt idx="124">
                  <c:v>0.182</c:v>
                </c:pt>
                <c:pt idx="125">
                  <c:v>0.182</c:v>
                </c:pt>
                <c:pt idx="126">
                  <c:v>0.182</c:v>
                </c:pt>
                <c:pt idx="127">
                  <c:v>0.182</c:v>
                </c:pt>
                <c:pt idx="128">
                  <c:v>0.182</c:v>
                </c:pt>
                <c:pt idx="129">
                  <c:v>0.182</c:v>
                </c:pt>
                <c:pt idx="130">
                  <c:v>0.182</c:v>
                </c:pt>
                <c:pt idx="131">
                  <c:v>0.182</c:v>
                </c:pt>
                <c:pt idx="132">
                  <c:v>0.182</c:v>
                </c:pt>
                <c:pt idx="133">
                  <c:v>0.182</c:v>
                </c:pt>
                <c:pt idx="134">
                  <c:v>0.182</c:v>
                </c:pt>
                <c:pt idx="135">
                  <c:v>0.182</c:v>
                </c:pt>
                <c:pt idx="136">
                  <c:v>0.20599999999999999</c:v>
                </c:pt>
                <c:pt idx="137">
                  <c:v>0.20599999999999999</c:v>
                </c:pt>
                <c:pt idx="138">
                  <c:v>0.20599999999999999</c:v>
                </c:pt>
                <c:pt idx="139">
                  <c:v>0.20599999999999999</c:v>
                </c:pt>
                <c:pt idx="140">
                  <c:v>0.20599999999999999</c:v>
                </c:pt>
                <c:pt idx="141">
                  <c:v>0.20599999999999999</c:v>
                </c:pt>
                <c:pt idx="142">
                  <c:v>0.20599999999999999</c:v>
                </c:pt>
                <c:pt idx="143">
                  <c:v>0.20599999999999999</c:v>
                </c:pt>
                <c:pt idx="144">
                  <c:v>0.20599999999999999</c:v>
                </c:pt>
                <c:pt idx="145">
                  <c:v>0.20599999999999999</c:v>
                </c:pt>
                <c:pt idx="146">
                  <c:v>0.22999999999999998</c:v>
                </c:pt>
                <c:pt idx="147">
                  <c:v>0.22999999999999998</c:v>
                </c:pt>
                <c:pt idx="148">
                  <c:v>0.22999999999999998</c:v>
                </c:pt>
                <c:pt idx="149">
                  <c:v>0.22999999999999998</c:v>
                </c:pt>
                <c:pt idx="150">
                  <c:v>0.22999999999999998</c:v>
                </c:pt>
                <c:pt idx="151">
                  <c:v>0.22999999999999998</c:v>
                </c:pt>
                <c:pt idx="152">
                  <c:v>0.22999999999999998</c:v>
                </c:pt>
                <c:pt idx="153">
                  <c:v>0.22999999999999998</c:v>
                </c:pt>
                <c:pt idx="154">
                  <c:v>0.22999999999999998</c:v>
                </c:pt>
                <c:pt idx="155">
                  <c:v>0.22999999999999998</c:v>
                </c:pt>
                <c:pt idx="156">
                  <c:v>0.254</c:v>
                </c:pt>
                <c:pt idx="157">
                  <c:v>0.254</c:v>
                </c:pt>
                <c:pt idx="158">
                  <c:v>0.254</c:v>
                </c:pt>
                <c:pt idx="159">
                  <c:v>0.254</c:v>
                </c:pt>
                <c:pt idx="160">
                  <c:v>0.254</c:v>
                </c:pt>
                <c:pt idx="161">
                  <c:v>0.254</c:v>
                </c:pt>
                <c:pt idx="162">
                  <c:v>0.254</c:v>
                </c:pt>
                <c:pt idx="163">
                  <c:v>0.254</c:v>
                </c:pt>
                <c:pt idx="164">
                  <c:v>0.254</c:v>
                </c:pt>
                <c:pt idx="165">
                  <c:v>0.254</c:v>
                </c:pt>
                <c:pt idx="166">
                  <c:v>0.27800000000000002</c:v>
                </c:pt>
                <c:pt idx="167">
                  <c:v>0.27800000000000002</c:v>
                </c:pt>
                <c:pt idx="168">
                  <c:v>0.27800000000000002</c:v>
                </c:pt>
                <c:pt idx="169">
                  <c:v>0.27800000000000002</c:v>
                </c:pt>
                <c:pt idx="170">
                  <c:v>0.27800000000000002</c:v>
                </c:pt>
                <c:pt idx="171">
                  <c:v>0.27800000000000002</c:v>
                </c:pt>
                <c:pt idx="172">
                  <c:v>0.27800000000000002</c:v>
                </c:pt>
                <c:pt idx="173">
                  <c:v>0.27800000000000002</c:v>
                </c:pt>
                <c:pt idx="174">
                  <c:v>0.30199999999999999</c:v>
                </c:pt>
                <c:pt idx="175">
                  <c:v>0.30199999999999999</c:v>
                </c:pt>
                <c:pt idx="176">
                  <c:v>0.30199999999999999</c:v>
                </c:pt>
                <c:pt idx="177">
                  <c:v>0.30199999999999999</c:v>
                </c:pt>
                <c:pt idx="178">
                  <c:v>0.30199999999999999</c:v>
                </c:pt>
                <c:pt idx="179">
                  <c:v>0.30199999999999999</c:v>
                </c:pt>
                <c:pt idx="180">
                  <c:v>0.30199999999999999</c:v>
                </c:pt>
                <c:pt idx="181">
                  <c:v>0.30199999999999999</c:v>
                </c:pt>
                <c:pt idx="182">
                  <c:v>0.32600000000000001</c:v>
                </c:pt>
                <c:pt idx="183">
                  <c:v>0.32600000000000001</c:v>
                </c:pt>
                <c:pt idx="184">
                  <c:v>0.32600000000000001</c:v>
                </c:pt>
                <c:pt idx="185">
                  <c:v>0.32600000000000001</c:v>
                </c:pt>
                <c:pt idx="186">
                  <c:v>0.32600000000000001</c:v>
                </c:pt>
                <c:pt idx="187">
                  <c:v>0.32600000000000001</c:v>
                </c:pt>
                <c:pt idx="188">
                  <c:v>0.35</c:v>
                </c:pt>
                <c:pt idx="189">
                  <c:v>0.35</c:v>
                </c:pt>
                <c:pt idx="190">
                  <c:v>0.35</c:v>
                </c:pt>
                <c:pt idx="191">
                  <c:v>0.35</c:v>
                </c:pt>
                <c:pt idx="192">
                  <c:v>0.374</c:v>
                </c:pt>
                <c:pt idx="193">
                  <c:v>0.374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'Empirical Rule'!$AU$8:$AU$199</c15:f>
                <c15:dlblRangeCache>
                  <c:ptCount val="192"/>
                  <c:pt idx="0">
                    <c:v>x</c:v>
                  </c:pt>
                  <c:pt idx="1">
                    <c:v>x</c:v>
                  </c:pt>
                  <c:pt idx="2">
                    <c:v>x</c:v>
                  </c:pt>
                  <c:pt idx="3">
                    <c:v>x</c:v>
                  </c:pt>
                  <c:pt idx="4">
                    <c:v>x</c:v>
                  </c:pt>
                  <c:pt idx="5">
                    <c:v>x</c:v>
                  </c:pt>
                  <c:pt idx="6">
                    <c:v>x</c:v>
                  </c:pt>
                  <c:pt idx="7">
                    <c:v>x</c:v>
                  </c:pt>
                  <c:pt idx="8">
                    <c:v>x</c:v>
                  </c:pt>
                  <c:pt idx="9">
                    <c:v>x</c:v>
                  </c:pt>
                  <c:pt idx="10">
                    <c:v>x</c:v>
                  </c:pt>
                  <c:pt idx="11">
                    <c:v>x</c:v>
                  </c:pt>
                  <c:pt idx="12">
                    <c:v>x</c:v>
                  </c:pt>
                  <c:pt idx="13">
                    <c:v>x</c:v>
                  </c:pt>
                  <c:pt idx="14">
                    <c:v>x</c:v>
                  </c:pt>
                  <c:pt idx="15">
                    <c:v>x</c:v>
                  </c:pt>
                  <c:pt idx="16">
                    <c:v>x</c:v>
                  </c:pt>
                  <c:pt idx="17">
                    <c:v>x</c:v>
                  </c:pt>
                  <c:pt idx="18">
                    <c:v>x</c:v>
                  </c:pt>
                  <c:pt idx="19">
                    <c:v>x</c:v>
                  </c:pt>
                  <c:pt idx="20">
                    <c:v>x</c:v>
                  </c:pt>
                  <c:pt idx="21">
                    <c:v>x</c:v>
                  </c:pt>
                  <c:pt idx="22">
                    <c:v>x</c:v>
                  </c:pt>
                  <c:pt idx="23">
                    <c:v>x</c:v>
                  </c:pt>
                  <c:pt idx="24">
                    <c:v>x</c:v>
                  </c:pt>
                  <c:pt idx="25">
                    <c:v>x</c:v>
                  </c:pt>
                  <c:pt idx="26">
                    <c:v>x</c:v>
                  </c:pt>
                  <c:pt idx="27">
                    <c:v>x</c:v>
                  </c:pt>
                  <c:pt idx="28">
                    <c:v>x</c:v>
                  </c:pt>
                  <c:pt idx="29">
                    <c:v>x</c:v>
                  </c:pt>
                  <c:pt idx="30">
                    <c:v>x</c:v>
                  </c:pt>
                  <c:pt idx="31">
                    <c:v>x</c:v>
                  </c:pt>
                  <c:pt idx="32">
                    <c:v>x</c:v>
                  </c:pt>
                  <c:pt idx="33">
                    <c:v>x</c:v>
                  </c:pt>
                  <c:pt idx="34">
                    <c:v>x</c:v>
                  </c:pt>
                  <c:pt idx="35">
                    <c:v>x</c:v>
                  </c:pt>
                  <c:pt idx="36">
                    <c:v>x</c:v>
                  </c:pt>
                  <c:pt idx="37">
                    <c:v>x</c:v>
                  </c:pt>
                  <c:pt idx="38">
                    <c:v>x</c:v>
                  </c:pt>
                  <c:pt idx="39">
                    <c:v>x</c:v>
                  </c:pt>
                  <c:pt idx="40">
                    <c:v>x</c:v>
                  </c:pt>
                  <c:pt idx="41">
                    <c:v>x</c:v>
                  </c:pt>
                  <c:pt idx="42">
                    <c:v>x</c:v>
                  </c:pt>
                  <c:pt idx="43">
                    <c:v>x</c:v>
                  </c:pt>
                  <c:pt idx="44">
                    <c:v>x</c:v>
                  </c:pt>
                  <c:pt idx="45">
                    <c:v>x</c:v>
                  </c:pt>
                  <c:pt idx="46">
                    <c:v>x</c:v>
                  </c:pt>
                  <c:pt idx="47">
                    <c:v>x</c:v>
                  </c:pt>
                  <c:pt idx="48">
                    <c:v>x</c:v>
                  </c:pt>
                  <c:pt idx="49">
                    <c:v>x</c:v>
                  </c:pt>
                  <c:pt idx="50">
                    <c:v>x</c:v>
                  </c:pt>
                  <c:pt idx="51">
                    <c:v>x</c:v>
                  </c:pt>
                  <c:pt idx="52">
                    <c:v>x</c:v>
                  </c:pt>
                  <c:pt idx="53">
                    <c:v>x</c:v>
                  </c:pt>
                  <c:pt idx="54">
                    <c:v>x</c:v>
                  </c:pt>
                  <c:pt idx="55">
                    <c:v>x</c:v>
                  </c:pt>
                  <c:pt idx="56">
                    <c:v>x</c:v>
                  </c:pt>
                  <c:pt idx="57">
                    <c:v>x</c:v>
                  </c:pt>
                  <c:pt idx="58">
                    <c:v>x</c:v>
                  </c:pt>
                  <c:pt idx="59">
                    <c:v>x</c:v>
                  </c:pt>
                  <c:pt idx="60">
                    <c:v>x</c:v>
                  </c:pt>
                  <c:pt idx="61">
                    <c:v>x</c:v>
                  </c:pt>
                  <c:pt idx="62">
                    <c:v>x</c:v>
                  </c:pt>
                  <c:pt idx="63">
                    <c:v>x</c:v>
                  </c:pt>
                  <c:pt idx="64">
                    <c:v>x</c:v>
                  </c:pt>
                  <c:pt idx="65">
                    <c:v>x</c:v>
                  </c:pt>
                  <c:pt idx="66">
                    <c:v>x</c:v>
                  </c:pt>
                  <c:pt idx="67">
                    <c:v>x</c:v>
                  </c:pt>
                  <c:pt idx="68">
                    <c:v>x</c:v>
                  </c:pt>
                  <c:pt idx="69">
                    <c:v>x</c:v>
                  </c:pt>
                  <c:pt idx="70">
                    <c:v>x</c:v>
                  </c:pt>
                  <c:pt idx="71">
                    <c:v>x</c:v>
                  </c:pt>
                  <c:pt idx="72">
                    <c:v>x</c:v>
                  </c:pt>
                  <c:pt idx="73">
                    <c:v>x</c:v>
                  </c:pt>
                  <c:pt idx="74">
                    <c:v>x</c:v>
                  </c:pt>
                  <c:pt idx="75">
                    <c:v>x</c:v>
                  </c:pt>
                  <c:pt idx="76">
                    <c:v>x</c:v>
                  </c:pt>
                  <c:pt idx="77">
                    <c:v>x</c:v>
                  </c:pt>
                  <c:pt idx="78">
                    <c:v>x</c:v>
                  </c:pt>
                  <c:pt idx="79">
                    <c:v>x</c:v>
                  </c:pt>
                  <c:pt idx="80">
                    <c:v>x</c:v>
                  </c:pt>
                  <c:pt idx="81">
                    <c:v>x</c:v>
                  </c:pt>
                  <c:pt idx="82">
                    <c:v>x</c:v>
                  </c:pt>
                  <c:pt idx="83">
                    <c:v>x</c:v>
                  </c:pt>
                  <c:pt idx="84">
                    <c:v>x</c:v>
                  </c:pt>
                  <c:pt idx="85">
                    <c:v>x</c:v>
                  </c:pt>
                  <c:pt idx="86">
                    <c:v>x</c:v>
                  </c:pt>
                  <c:pt idx="87">
                    <c:v>x</c:v>
                  </c:pt>
                  <c:pt idx="88">
                    <c:v>x</c:v>
                  </c:pt>
                  <c:pt idx="89">
                    <c:v>x</c:v>
                  </c:pt>
                  <c:pt idx="90">
                    <c:v>x</c:v>
                  </c:pt>
                  <c:pt idx="91">
                    <c:v>x</c:v>
                  </c:pt>
                  <c:pt idx="92">
                    <c:v>x</c:v>
                  </c:pt>
                  <c:pt idx="93">
                    <c:v>x</c:v>
                  </c:pt>
                  <c:pt idx="94">
                    <c:v>x</c:v>
                  </c:pt>
                  <c:pt idx="95">
                    <c:v>x</c:v>
                  </c:pt>
                  <c:pt idx="96">
                    <c:v>x</c:v>
                  </c:pt>
                  <c:pt idx="97">
                    <c:v>x</c:v>
                  </c:pt>
                  <c:pt idx="98">
                    <c:v>x</c:v>
                  </c:pt>
                  <c:pt idx="99">
                    <c:v>x</c:v>
                  </c:pt>
                  <c:pt idx="100">
                    <c:v>x</c:v>
                  </c:pt>
                  <c:pt idx="101">
                    <c:v>x</c:v>
                  </c:pt>
                  <c:pt idx="102">
                    <c:v>x</c:v>
                  </c:pt>
                  <c:pt idx="103">
                    <c:v>x</c:v>
                  </c:pt>
                  <c:pt idx="104">
                    <c:v>x</c:v>
                  </c:pt>
                  <c:pt idx="105">
                    <c:v>x</c:v>
                  </c:pt>
                  <c:pt idx="106">
                    <c:v>x</c:v>
                  </c:pt>
                  <c:pt idx="107">
                    <c:v>x</c:v>
                  </c:pt>
                  <c:pt idx="108">
                    <c:v>x</c:v>
                  </c:pt>
                  <c:pt idx="109">
                    <c:v>x</c:v>
                  </c:pt>
                  <c:pt idx="110">
                    <c:v>x</c:v>
                  </c:pt>
                  <c:pt idx="111">
                    <c:v>x</c:v>
                  </c:pt>
                  <c:pt idx="112">
                    <c:v>x</c:v>
                  </c:pt>
                  <c:pt idx="113">
                    <c:v>x</c:v>
                  </c:pt>
                  <c:pt idx="114">
                    <c:v>x</c:v>
                  </c:pt>
                  <c:pt idx="115">
                    <c:v>x</c:v>
                  </c:pt>
                  <c:pt idx="116">
                    <c:v>x</c:v>
                  </c:pt>
                  <c:pt idx="117">
                    <c:v>x</c:v>
                  </c:pt>
                  <c:pt idx="118">
                    <c:v>x</c:v>
                  </c:pt>
                  <c:pt idx="119">
                    <c:v>x</c:v>
                  </c:pt>
                  <c:pt idx="120">
                    <c:v>x</c:v>
                  </c:pt>
                  <c:pt idx="121">
                    <c:v>x</c:v>
                  </c:pt>
                  <c:pt idx="122">
                    <c:v>x</c:v>
                  </c:pt>
                  <c:pt idx="123">
                    <c:v>x</c:v>
                  </c:pt>
                  <c:pt idx="124">
                    <c:v>x</c:v>
                  </c:pt>
                  <c:pt idx="125">
                    <c:v>x</c:v>
                  </c:pt>
                  <c:pt idx="126">
                    <c:v>x</c:v>
                  </c:pt>
                  <c:pt idx="127">
                    <c:v>x</c:v>
                  </c:pt>
                  <c:pt idx="128">
                    <c:v>x</c:v>
                  </c:pt>
                  <c:pt idx="129">
                    <c:v>x</c:v>
                  </c:pt>
                  <c:pt idx="130">
                    <c:v>x</c:v>
                  </c:pt>
                  <c:pt idx="131">
                    <c:v>x</c:v>
                  </c:pt>
                  <c:pt idx="132">
                    <c:v>x</c:v>
                  </c:pt>
                  <c:pt idx="133">
                    <c:v>x</c:v>
                  </c:pt>
                  <c:pt idx="134">
                    <c:v>x</c:v>
                  </c:pt>
                  <c:pt idx="135">
                    <c:v>x</c:v>
                  </c:pt>
                  <c:pt idx="136">
                    <c:v>x</c:v>
                  </c:pt>
                  <c:pt idx="137">
                    <c:v>x</c:v>
                  </c:pt>
                  <c:pt idx="138">
                    <c:v>x</c:v>
                  </c:pt>
                  <c:pt idx="139">
                    <c:v>x</c:v>
                  </c:pt>
                  <c:pt idx="140">
                    <c:v>x</c:v>
                  </c:pt>
                  <c:pt idx="141">
                    <c:v>x</c:v>
                  </c:pt>
                  <c:pt idx="142">
                    <c:v>x</c:v>
                  </c:pt>
                  <c:pt idx="143">
                    <c:v>x</c:v>
                  </c:pt>
                  <c:pt idx="144">
                    <c:v>x</c:v>
                  </c:pt>
                  <c:pt idx="145">
                    <c:v>x</c:v>
                  </c:pt>
                  <c:pt idx="146">
                    <c:v>x</c:v>
                  </c:pt>
                  <c:pt idx="147">
                    <c:v>x</c:v>
                  </c:pt>
                  <c:pt idx="148">
                    <c:v>x</c:v>
                  </c:pt>
                  <c:pt idx="149">
                    <c:v>x</c:v>
                  </c:pt>
                  <c:pt idx="150">
                    <c:v>x</c:v>
                  </c:pt>
                  <c:pt idx="151">
                    <c:v>x</c:v>
                  </c:pt>
                  <c:pt idx="152">
                    <c:v>x</c:v>
                  </c:pt>
                  <c:pt idx="153">
                    <c:v>x</c:v>
                  </c:pt>
                  <c:pt idx="154">
                    <c:v>x</c:v>
                  </c:pt>
                  <c:pt idx="155">
                    <c:v>x</c:v>
                  </c:pt>
                  <c:pt idx="156">
                    <c:v>x</c:v>
                  </c:pt>
                  <c:pt idx="157">
                    <c:v>x</c:v>
                  </c:pt>
                  <c:pt idx="158">
                    <c:v>x</c:v>
                  </c:pt>
                  <c:pt idx="159">
                    <c:v>x</c:v>
                  </c:pt>
                  <c:pt idx="160">
                    <c:v>x</c:v>
                  </c:pt>
                  <c:pt idx="161">
                    <c:v>x</c:v>
                  </c:pt>
                  <c:pt idx="162">
                    <c:v>x</c:v>
                  </c:pt>
                  <c:pt idx="163">
                    <c:v>x</c:v>
                  </c:pt>
                  <c:pt idx="164">
                    <c:v>x</c:v>
                  </c:pt>
                  <c:pt idx="165">
                    <c:v>x</c:v>
                  </c:pt>
                  <c:pt idx="166">
                    <c:v>x</c:v>
                  </c:pt>
                  <c:pt idx="167">
                    <c:v>x</c:v>
                  </c:pt>
                  <c:pt idx="168">
                    <c:v>x</c:v>
                  </c:pt>
                  <c:pt idx="169">
                    <c:v>x</c:v>
                  </c:pt>
                  <c:pt idx="170">
                    <c:v>x</c:v>
                  </c:pt>
                  <c:pt idx="171">
                    <c:v>x</c:v>
                  </c:pt>
                  <c:pt idx="172">
                    <c:v>x</c:v>
                  </c:pt>
                  <c:pt idx="173">
                    <c:v>x</c:v>
                  </c:pt>
                  <c:pt idx="174">
                    <c:v>x</c:v>
                  </c:pt>
                  <c:pt idx="175">
                    <c:v>x</c:v>
                  </c:pt>
                  <c:pt idx="176">
                    <c:v>x</c:v>
                  </c:pt>
                  <c:pt idx="177">
                    <c:v>x</c:v>
                  </c:pt>
                  <c:pt idx="178">
                    <c:v>x</c:v>
                  </c:pt>
                  <c:pt idx="179">
                    <c:v>x</c:v>
                  </c:pt>
                  <c:pt idx="180">
                    <c:v>x</c:v>
                  </c:pt>
                  <c:pt idx="181">
                    <c:v>x</c:v>
                  </c:pt>
                  <c:pt idx="182">
                    <c:v>x</c:v>
                  </c:pt>
                  <c:pt idx="183">
                    <c:v>x</c:v>
                  </c:pt>
                  <c:pt idx="184">
                    <c:v>x</c:v>
                  </c:pt>
                  <c:pt idx="185">
                    <c:v>x</c:v>
                  </c:pt>
                  <c:pt idx="186">
                    <c:v>x</c:v>
                  </c:pt>
                  <c:pt idx="187">
                    <c:v>x</c:v>
                  </c:pt>
                  <c:pt idx="188">
                    <c:v>x</c:v>
                  </c:pt>
                  <c:pt idx="189">
                    <c:v>x</c:v>
                  </c:pt>
                  <c:pt idx="190">
                    <c:v>x</c:v>
                  </c:pt>
                  <c:pt idx="191">
                    <c:v>x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10E-6E06-439E-8ADC-76961E183730}"/>
            </c:ext>
          </c:extLst>
        </c:ser>
        <c:ser>
          <c:idx val="15"/>
          <c:order val="18"/>
          <c:tx>
            <c:v>Batman</c:v>
          </c:tx>
          <c:marker>
            <c:symbol val="none"/>
          </c:marker>
          <c:dLbls>
            <c:dLbl>
              <c:idx val="0"/>
              <c:tx>
                <c:rich>
                  <a:bodyPr/>
                  <a:lstStyle/>
                  <a:p>
                    <a:pPr>
                      <a:defRPr/>
                    </a:pPr>
                    <a:fld id="{318D83C8-2779-504B-9C71-263104771F7E}" type="CELLRANGE">
                      <a:rPr lang="en-US" sz="2000" b="1">
                        <a:solidFill>
                          <a:srgbClr val="00B0F0"/>
                        </a:solidFill>
                      </a:rPr>
                      <a:pPr>
                        <a:defRPr/>
                      </a:pPr>
                      <a:t>[CELLRANGE]</a:t>
                    </a:fld>
                    <a:endParaRPr lang="en-US"/>
                  </a:p>
                </c:rich>
              </c:tx>
              <c:spPr>
                <a:solidFill>
                  <a:srgbClr val="FF0000"/>
                </a:solidFill>
                <a:ln w="28575">
                  <a:solidFill>
                    <a:schemeClr val="tx1"/>
                  </a:solidFill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irregularSeal1">
                      <a:avLst/>
                    </a:prstGeom>
                  </c15:spPr>
                  <c15:layout>
                    <c:manualLayout>
                      <c:w val="0.25318307551873798"/>
                      <c:h val="0.18709826334468285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0F-6E06-439E-8ADC-76961E183730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'Empirical Rule'!$X$92</c:f>
              <c:numCache>
                <c:formatCode>General</c:formatCode>
                <c:ptCount val="1"/>
                <c:pt idx="0">
                  <c:v>0</c:v>
                </c:pt>
              </c:numCache>
            </c:numRef>
          </c:xVal>
          <c:yVal>
            <c:numRef>
              <c:f>'Empirical Rule'!$Y$92</c:f>
              <c:numCache>
                <c:formatCode>General</c:formatCode>
                <c:ptCount val="1"/>
                <c:pt idx="0">
                  <c:v>#N/A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'Empirical Rule'!$AB$92</c15:f>
                <c15:dlblRangeCache>
                  <c:ptCount val="1"/>
                  <c:pt idx="0">
                    <c:v>WIN!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110-6E06-439E-8ADC-76961E183730}"/>
            </c:ext>
          </c:extLst>
        </c:ser>
        <c:ser>
          <c:idx val="17"/>
          <c:order val="19"/>
          <c:tx>
            <c:strRef>
              <c:f>'Empirical Rule'!$AA$76</c:f>
              <c:strCache>
                <c:ptCount val="1"/>
                <c:pt idx="0">
                  <c:v>μ on the graph</c:v>
                </c:pt>
              </c:strCache>
            </c:strRef>
          </c:tx>
          <c:marker>
            <c:symbol val="none"/>
          </c:marker>
          <c:dLbls>
            <c:dLbl>
              <c:idx val="0"/>
              <c:tx>
                <c:rich>
                  <a:bodyPr wrap="square" lIns="38100" tIns="0" rIns="38100" bIns="182880" anchor="ctr">
                    <a:spAutoFit/>
                  </a:bodyPr>
                  <a:lstStyle/>
                  <a:p>
                    <a:pPr>
                      <a:defRPr sz="1400" b="1"/>
                    </a:pPr>
                    <a:fld id="{FCBD8554-5702-4E87-A8E8-E400E33E8560}" type="CELLRANGE">
                      <a:rPr lang="en-US"/>
                      <a:pPr>
                        <a:defRPr sz="1400" b="1"/>
                      </a:pPr>
                      <a:t>[CELLRANGE]</a:t>
                    </a:fld>
                    <a:endParaRPr lang="en-US"/>
                  </a:p>
                </c:rich>
              </c:tx>
              <c:spPr>
                <a:solidFill>
                  <a:schemeClr val="bg1"/>
                </a:solidFill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11-6E06-439E-8ADC-76961E183730}"/>
                </c:ext>
              </c:extLst>
            </c:dLbl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wrap="square" lIns="38100" tIns="0" rIns="38100" bIns="19050" anchor="ctr">
                <a:spAutoFit/>
              </a:bodyPr>
              <a:lstStyle/>
              <a:p>
                <a:pPr>
                  <a:defRPr sz="1400" b="1"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'Empirical Rule'!$AB$77</c:f>
              <c:numCache>
                <c:formatCode>General</c:formatCode>
                <c:ptCount val="1"/>
                <c:pt idx="0">
                  <c:v>0</c:v>
                </c:pt>
              </c:numCache>
            </c:numRef>
          </c:xVal>
          <c:yVal>
            <c:numRef>
              <c:f>'Empirical Rule'!$AC$77</c:f>
              <c:numCache>
                <c:formatCode>General</c:formatCode>
                <c:ptCount val="1"/>
                <c:pt idx="0">
                  <c:v>0.04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'Empirical Rule'!$AD$77</c15:f>
                <c15:dlblRangeCache>
                  <c:ptCount val="1"/>
                  <c:pt idx="0">
                    <c:v>μ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112-6E06-439E-8ADC-76961E1837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32317152"/>
        <c:axId val="930277696"/>
      </c:scatterChart>
      <c:valAx>
        <c:axId val="1632317152"/>
        <c:scaling>
          <c:orientation val="minMax"/>
          <c:min val="-4"/>
        </c:scaling>
        <c:delete val="0"/>
        <c:axPos val="b"/>
        <c:numFmt formatCode="0" sourceLinked="0"/>
        <c:majorTickMark val="none"/>
        <c:minorTickMark val="none"/>
        <c:tickLblPos val="none"/>
        <c:spPr>
          <a:noFill/>
          <a:ln w="9525" cap="flat" cmpd="sng" algn="ctr">
            <a:solidFill>
              <a:srgbClr val="00B0F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0277696"/>
        <c:crosses val="autoZero"/>
        <c:crossBetween val="midCat"/>
      </c:valAx>
      <c:valAx>
        <c:axId val="930277696"/>
        <c:scaling>
          <c:orientation val="minMax"/>
          <c:max val="0.5"/>
          <c:min val="-0.21"/>
        </c:scaling>
        <c:delete val="1"/>
        <c:axPos val="l"/>
        <c:numFmt formatCode="General" sourceLinked="1"/>
        <c:majorTickMark val="out"/>
        <c:minorTickMark val="none"/>
        <c:tickLblPos val="nextTo"/>
        <c:crossAx val="16323171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4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Histogram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 w="22225">
              <a:solidFill>
                <a:srgbClr val="00B0F0"/>
              </a:solidFill>
            </a:ln>
            <a:effectLst/>
          </c:spPr>
          <c:invertIfNegative val="0"/>
          <c:pictureOptions>
            <c:pictureFormat val="stack"/>
          </c:pictureOptions>
          <c:dPt>
            <c:idx val="0"/>
            <c:invertIfNegative val="0"/>
            <c:bubble3D val="0"/>
            <c:spPr>
              <a:blipFill>
                <a:blip xmlns:r="http://schemas.openxmlformats.org/officeDocument/2006/relationships" r:embed="rId4"/>
                <a:stretch>
                  <a:fillRect/>
                </a:stretch>
              </a:blipFill>
              <a:ln w="22225">
                <a:solidFill>
                  <a:srgbClr val="00B0F0"/>
                </a:solidFill>
              </a:ln>
              <a:effectLst/>
            </c:spPr>
            <c:pictureOptions>
              <c:pictureFormat val="stack"/>
            </c:pictureOptions>
            <c:extLst>
              <c:ext xmlns:c16="http://schemas.microsoft.com/office/drawing/2014/chart" uri="{C3380CC4-5D6E-409C-BE32-E72D297353CC}">
                <c16:uniqueId val="{00000001-BDE6-4C85-BED1-2FDE419BB995}"/>
              </c:ext>
            </c:extLst>
          </c:dPt>
          <c:dPt>
            <c:idx val="1"/>
            <c:invertIfNegative val="0"/>
            <c:bubble3D val="0"/>
            <c:spPr>
              <a:blipFill>
                <a:blip xmlns:r="http://schemas.openxmlformats.org/officeDocument/2006/relationships" r:embed="rId5"/>
                <a:stretch>
                  <a:fillRect/>
                </a:stretch>
              </a:blipFill>
              <a:ln w="22225">
                <a:solidFill>
                  <a:srgbClr val="00B0F0"/>
                </a:solidFill>
              </a:ln>
              <a:effectLst/>
            </c:spPr>
            <c:pictureOptions>
              <c:pictureFormat val="stretch"/>
            </c:pictureOptions>
            <c:extLst>
              <c:ext xmlns:c16="http://schemas.microsoft.com/office/drawing/2014/chart" uri="{C3380CC4-5D6E-409C-BE32-E72D297353CC}">
                <c16:uniqueId val="{00000003-BDE6-4C85-BED1-2FDE419BB995}"/>
              </c:ext>
            </c:extLst>
          </c:dPt>
          <c:dPt>
            <c:idx val="2"/>
            <c:invertIfNegative val="0"/>
            <c:bubble3D val="0"/>
            <c:spPr>
              <a:blipFill>
                <a:blip xmlns:r="http://schemas.openxmlformats.org/officeDocument/2006/relationships" r:embed="rId6"/>
                <a:stretch>
                  <a:fillRect/>
                </a:stretch>
              </a:blipFill>
              <a:ln w="22225">
                <a:solidFill>
                  <a:srgbClr val="00B0F0"/>
                </a:solidFill>
              </a:ln>
              <a:effectLst/>
            </c:spPr>
            <c:pictureOptions>
              <c:pictureFormat val="stack"/>
            </c:pictureOptions>
            <c:extLst>
              <c:ext xmlns:c16="http://schemas.microsoft.com/office/drawing/2014/chart" uri="{C3380CC4-5D6E-409C-BE32-E72D297353CC}">
                <c16:uniqueId val="{00000005-BDE6-4C85-BED1-2FDE419BB995}"/>
              </c:ext>
            </c:extLst>
          </c:dPt>
          <c:dPt>
            <c:idx val="3"/>
            <c:invertIfNegative val="0"/>
            <c:bubble3D val="0"/>
            <c:spPr>
              <a:blipFill>
                <a:blip xmlns:r="http://schemas.openxmlformats.org/officeDocument/2006/relationships" r:embed="rId7"/>
                <a:stretch>
                  <a:fillRect/>
                </a:stretch>
              </a:blipFill>
              <a:ln w="22225">
                <a:solidFill>
                  <a:srgbClr val="00B0F0"/>
                </a:solidFill>
              </a:ln>
              <a:effectLst/>
            </c:spPr>
            <c:pictureOptions>
              <c:pictureFormat val="stack"/>
            </c:pictureOptions>
            <c:extLst>
              <c:ext xmlns:c16="http://schemas.microsoft.com/office/drawing/2014/chart" uri="{C3380CC4-5D6E-409C-BE32-E72D297353CC}">
                <c16:uniqueId val="{00000007-BDE6-4C85-BED1-2FDE419BB995}"/>
              </c:ext>
            </c:extLst>
          </c:dPt>
          <c:dPt>
            <c:idx val="4"/>
            <c:invertIfNegative val="0"/>
            <c:bubble3D val="0"/>
            <c:spPr>
              <a:blipFill>
                <a:blip xmlns:r="http://schemas.openxmlformats.org/officeDocument/2006/relationships" r:embed="rId8"/>
                <a:stretch>
                  <a:fillRect/>
                </a:stretch>
              </a:blipFill>
              <a:ln w="22225">
                <a:solidFill>
                  <a:srgbClr val="00B0F0"/>
                </a:solidFill>
              </a:ln>
              <a:effectLst/>
            </c:spPr>
            <c:pictureOptions>
              <c:pictureFormat val="stretch"/>
            </c:pictureOptions>
            <c:extLst>
              <c:ext xmlns:c16="http://schemas.microsoft.com/office/drawing/2014/chart" uri="{C3380CC4-5D6E-409C-BE32-E72D297353CC}">
                <c16:uniqueId val="{00000009-BDE6-4C85-BED1-2FDE419BB995}"/>
              </c:ext>
            </c:extLst>
          </c:dPt>
          <c:dPt>
            <c:idx val="5"/>
            <c:invertIfNegative val="0"/>
            <c:bubble3D val="0"/>
            <c:spPr>
              <a:blipFill>
                <a:blip xmlns:r="http://schemas.openxmlformats.org/officeDocument/2006/relationships" r:embed="rId9"/>
                <a:stretch>
                  <a:fillRect/>
                </a:stretch>
              </a:blipFill>
              <a:ln w="22225">
                <a:solidFill>
                  <a:srgbClr val="00B0F0"/>
                </a:solidFill>
              </a:ln>
              <a:effectLst/>
            </c:spPr>
            <c:pictureOptions>
              <c:pictureFormat val="stack"/>
            </c:pictureOptions>
            <c:extLst>
              <c:ext xmlns:c16="http://schemas.microsoft.com/office/drawing/2014/chart" uri="{C3380CC4-5D6E-409C-BE32-E72D297353CC}">
                <c16:uniqueId val="{0000000B-BDE6-4C85-BED1-2FDE419BB995}"/>
              </c:ext>
            </c:extLst>
          </c:dPt>
          <c:cat>
            <c:strRef>
              <c:f>'#_Empirical Rule'!$Q$14:$Q$19</c:f>
              <c:strCache>
                <c:ptCount val="6"/>
                <c:pt idx="0">
                  <c:v>&lt; 7</c:v>
                </c:pt>
                <c:pt idx="1">
                  <c:v>7 to 9</c:v>
                </c:pt>
                <c:pt idx="2">
                  <c:v>9 to 10</c:v>
                </c:pt>
                <c:pt idx="3">
                  <c:v>10 to 12</c:v>
                </c:pt>
                <c:pt idx="4">
                  <c:v>12 to 13</c:v>
                </c:pt>
                <c:pt idx="5">
                  <c:v>&gt; 13</c:v>
                </c:pt>
              </c:strCache>
            </c:strRef>
          </c:cat>
          <c:val>
            <c:numRef>
              <c:f>'#_Empirical Rule'!$R$14:$R$19</c:f>
              <c:numCache>
                <c:formatCode>General</c:formatCode>
                <c:ptCount val="6"/>
                <c:pt idx="0">
                  <c:v>3</c:v>
                </c:pt>
                <c:pt idx="1">
                  <c:v>12</c:v>
                </c:pt>
                <c:pt idx="2">
                  <c:v>34</c:v>
                </c:pt>
                <c:pt idx="3">
                  <c:v>36</c:v>
                </c:pt>
                <c:pt idx="4">
                  <c:v>12</c:v>
                </c:pt>
                <c:pt idx="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DE6-4C85-BED1-2FDE419BB9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27"/>
        <c:axId val="2027532575"/>
        <c:axId val="875862879"/>
      </c:barChart>
      <c:catAx>
        <c:axId val="20275325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5862879"/>
        <c:crosses val="autoZero"/>
        <c:auto val="1"/>
        <c:lblAlgn val="ctr"/>
        <c:lblOffset val="100"/>
        <c:noMultiLvlLbl val="0"/>
      </c:catAx>
      <c:valAx>
        <c:axId val="8758628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2753257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2">
          <a:lumMod val="40000"/>
          <a:lumOff val="60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'#_Empirical Rule'!$Z$76</c:f>
          <c:strCache>
            <c:ptCount val="1"/>
            <c:pt idx="0">
              <c:v>Empirical Rule: 68-95-99%</c:v>
            </c:pt>
          </c:strCache>
        </c:strRef>
      </c:tx>
      <c:overlay val="0"/>
      <c:txPr>
        <a:bodyPr/>
        <a:lstStyle/>
        <a:p>
          <a:pPr>
            <a:defRPr b="0"/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1.7816123323792291E-2"/>
          <c:y val="1.8159243788937393E-2"/>
          <c:w val="0.96436775335241542"/>
          <c:h val="0.92953870622354751"/>
        </c:manualLayout>
      </c:layout>
      <c:scatterChart>
        <c:scatterStyle val="lineMarker"/>
        <c:varyColors val="0"/>
        <c:ser>
          <c:idx val="13"/>
          <c:order val="0"/>
          <c:tx>
            <c:v>equationLEFT</c:v>
          </c:tx>
          <c:marker>
            <c:symbol val="none"/>
          </c:marker>
          <c:dLbls>
            <c:dLbl>
              <c:idx val="0"/>
              <c:tx>
                <c:rich>
                  <a:bodyPr wrap="square" lIns="0" tIns="0" rIns="0" bIns="0" anchor="ctr" anchorCtr="0">
                    <a:noAutofit/>
                  </a:bodyPr>
                  <a:lstStyle/>
                  <a:p>
                    <a:pPr algn="ctr">
                      <a:defRPr/>
                    </a:pPr>
                    <a:endParaRPr lang="en-US"/>
                  </a:p>
                </c:rich>
              </c:tx>
              <c:spPr>
                <a:noFill/>
                <a:ln>
                  <a:solidFill>
                    <a:schemeClr val="bg1">
                      <a:lumMod val="85000"/>
                    </a:schemeClr>
                  </a:solidFill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layout>
                    <c:manualLayout>
                      <c:w val="0.24182593733186888"/>
                      <c:h val="0.19838693633952253"/>
                    </c:manualLayout>
                  </c15:layout>
                  <c15:showDataLabelsRange val="1"/>
                </c:ext>
                <c:ext xmlns:c16="http://schemas.microsoft.com/office/drawing/2014/chart" uri="{C3380CC4-5D6E-409C-BE32-E72D297353CC}">
                  <c16:uniqueId val="{00000000-147E-4DAA-8BA2-47EC959FF34A}"/>
                </c:ext>
              </c:extLst>
            </c:dLbl>
            <c:spPr>
              <a:noFill/>
              <a:ln>
                <a:solidFill>
                  <a:schemeClr val="bg1">
                    <a:lumMod val="85000"/>
                  </a:schemeClr>
                </a:solidFill>
              </a:ln>
              <a:effectLst/>
            </c:spPr>
            <c:txPr>
              <a:bodyPr wrap="square" lIns="91440" tIns="19050" rIns="38100" bIns="19050" anchor="ctr" anchorCtr="0">
                <a:spAutoFit/>
              </a:bodyPr>
              <a:lstStyle/>
              <a:p>
                <a:pPr algn="l">
                  <a:defRPr/>
                </a:pPr>
                <a:endParaRPr lang="en-US"/>
              </a:p>
            </c:txPr>
            <c:dLblPos val="b"/>
            <c:showLegendKey val="0"/>
            <c:showVal val="0"/>
            <c:showCatName val="0"/>
            <c:showSerName val="0"/>
            <c:showPercent val="0"/>
            <c:showBubbleSize val="0"/>
            <c:separator>,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'#_Empirical Rule'!$X$83</c:f>
              <c:numCache>
                <c:formatCode>General</c:formatCode>
                <c:ptCount val="1"/>
                <c:pt idx="0">
                  <c:v>-3.5</c:v>
                </c:pt>
              </c:numCache>
            </c:numRef>
          </c:xVal>
          <c:yVal>
            <c:numRef>
              <c:f>'#_Empirical Rule'!$Y$83</c:f>
              <c:numCache>
                <c:formatCode>General</c:formatCode>
                <c:ptCount val="1"/>
                <c:pt idx="0">
                  <c:v>#N/A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'#_Empirical Rule'!$Z$83</c15:f>
                <c15:dlblRangeCache>
                  <c:ptCount val="1"/>
                  <c:pt idx="0">
                    <c:v>x to P(x)
z = (x -μ) / σ
⟵ P(x) = P(z) = norm.s.dist(z, true)
⟶ P(x) = P(z) = 1-norm.s.dist(z, true)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147E-4DAA-8BA2-47EC959FF34A}"/>
            </c:ext>
          </c:extLst>
        </c:ser>
        <c:ser>
          <c:idx val="14"/>
          <c:order val="1"/>
          <c:tx>
            <c:v>equationRIGHT</c:v>
          </c:tx>
          <c:marker>
            <c:symbol val="none"/>
          </c:marker>
          <c:dLbls>
            <c:dLbl>
              <c:idx val="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1"/>
                </c:ext>
                <c:ext xmlns:c16="http://schemas.microsoft.com/office/drawing/2014/chart" uri="{C3380CC4-5D6E-409C-BE32-E72D297353CC}">
                  <c16:uniqueId val="{00000002-147E-4DAA-8BA2-47EC959FF34A}"/>
                </c:ext>
              </c:extLst>
            </c:dLbl>
            <c:spPr>
              <a:noFill/>
              <a:ln>
                <a:solidFill>
                  <a:schemeClr val="bg1">
                    <a:lumMod val="85000"/>
                  </a:schemeClr>
                </a:solidFill>
              </a:ln>
              <a:effectLst/>
            </c:sp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'#_Empirical Rule'!$AB$83</c:f>
              <c:numCache>
                <c:formatCode>General</c:formatCode>
                <c:ptCount val="1"/>
                <c:pt idx="0">
                  <c:v>3.5</c:v>
                </c:pt>
              </c:numCache>
            </c:numRef>
          </c:xVal>
          <c:yVal>
            <c:numRef>
              <c:f>'#_Empirical Rule'!$AC$83</c:f>
              <c:numCache>
                <c:formatCode>General</c:formatCode>
                <c:ptCount val="1"/>
                <c:pt idx="0">
                  <c:v>#N/A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'#_Empirical Rule'!$AD$83</c15:f>
                <c15:dlblRangeCache>
                  <c:ptCount val="1"/>
                  <c:pt idx="0">
                    <c:v>P(x) to x
⟵ z = norm.s.inv(P(x))
⟶ z = norm.s.inv(1-P(x))
x = zσ + μ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3-147E-4DAA-8BA2-47EC959FF34A}"/>
            </c:ext>
          </c:extLst>
        </c:ser>
        <c:ser>
          <c:idx val="0"/>
          <c:order val="2"/>
          <c:tx>
            <c:strRef>
              <c:f>'#_Empirical Rule'!$AM$51</c:f>
              <c:strCache>
                <c:ptCount val="1"/>
                <c:pt idx="0">
                  <c:v>Z or T</c:v>
                </c:pt>
              </c:strCache>
            </c:strRef>
          </c:tx>
          <c:spPr>
            <a:ln w="19050" cap="rnd">
              <a:solidFill>
                <a:srgbClr val="00B0F0"/>
              </a:solidFill>
              <a:round/>
            </a:ln>
            <a:effectLst/>
          </c:spPr>
          <c:marker>
            <c:symbol val="none"/>
          </c:marker>
          <c:xVal>
            <c:numRef>
              <c:f>'#_Empirical Rule'!$AL$52:$AL$196</c:f>
              <c:numCache>
                <c:formatCode>0.00</c:formatCode>
                <c:ptCount val="145"/>
                <c:pt idx="0">
                  <c:v>-3</c:v>
                </c:pt>
                <c:pt idx="1">
                  <c:v>-2.9583333333333335</c:v>
                </c:pt>
                <c:pt idx="2">
                  <c:v>-2.916666666666667</c:v>
                </c:pt>
                <c:pt idx="3">
                  <c:v>-2.8750000000000004</c:v>
                </c:pt>
                <c:pt idx="4">
                  <c:v>-2.8333333333333339</c:v>
                </c:pt>
                <c:pt idx="5">
                  <c:v>-2.7916666666666674</c:v>
                </c:pt>
                <c:pt idx="6">
                  <c:v>-2.7500000000000009</c:v>
                </c:pt>
                <c:pt idx="7">
                  <c:v>-2.7083333333333344</c:v>
                </c:pt>
                <c:pt idx="8">
                  <c:v>-2.6666666666666679</c:v>
                </c:pt>
                <c:pt idx="9">
                  <c:v>-2.6250000000000013</c:v>
                </c:pt>
                <c:pt idx="10">
                  <c:v>-2.5833333333333348</c:v>
                </c:pt>
                <c:pt idx="11">
                  <c:v>-2.5416666666666683</c:v>
                </c:pt>
                <c:pt idx="12">
                  <c:v>-2.5000000000000018</c:v>
                </c:pt>
                <c:pt idx="13">
                  <c:v>-2.4583333333333353</c:v>
                </c:pt>
                <c:pt idx="14">
                  <c:v>-2.4166666666666687</c:v>
                </c:pt>
                <c:pt idx="15">
                  <c:v>-2.3750000000000022</c:v>
                </c:pt>
                <c:pt idx="16">
                  <c:v>-2.3333333333333357</c:v>
                </c:pt>
                <c:pt idx="17">
                  <c:v>-2.2916666666666692</c:v>
                </c:pt>
                <c:pt idx="18">
                  <c:v>-2.2500000000000027</c:v>
                </c:pt>
                <c:pt idx="19">
                  <c:v>-2.2083333333333361</c:v>
                </c:pt>
                <c:pt idx="20">
                  <c:v>-2.1666666666666696</c:v>
                </c:pt>
                <c:pt idx="21">
                  <c:v>-2.1250000000000031</c:v>
                </c:pt>
                <c:pt idx="22">
                  <c:v>-2.0833333333333366</c:v>
                </c:pt>
                <c:pt idx="23">
                  <c:v>-2.0416666666666701</c:v>
                </c:pt>
                <c:pt idx="24">
                  <c:v>-2.0000000000000036</c:v>
                </c:pt>
                <c:pt idx="25">
                  <c:v>-1.9583333333333368</c:v>
                </c:pt>
                <c:pt idx="26">
                  <c:v>-1.9166666666666701</c:v>
                </c:pt>
                <c:pt idx="27">
                  <c:v>-1.8750000000000033</c:v>
                </c:pt>
                <c:pt idx="28">
                  <c:v>-1.8333333333333366</c:v>
                </c:pt>
                <c:pt idx="29">
                  <c:v>-1.7916666666666698</c:v>
                </c:pt>
                <c:pt idx="30">
                  <c:v>-1.7500000000000031</c:v>
                </c:pt>
                <c:pt idx="31">
                  <c:v>-1.7083333333333364</c:v>
                </c:pt>
                <c:pt idx="32">
                  <c:v>-1.6666666666666696</c:v>
                </c:pt>
                <c:pt idx="33">
                  <c:v>-1.6250000000000029</c:v>
                </c:pt>
                <c:pt idx="34">
                  <c:v>-1.5833333333333361</c:v>
                </c:pt>
                <c:pt idx="35">
                  <c:v>-1.5416666666666694</c:v>
                </c:pt>
                <c:pt idx="36">
                  <c:v>-1.5000000000000027</c:v>
                </c:pt>
                <c:pt idx="37">
                  <c:v>-1.4583333333333359</c:v>
                </c:pt>
                <c:pt idx="38">
                  <c:v>-1.4166666666666692</c:v>
                </c:pt>
                <c:pt idx="39">
                  <c:v>-1.3750000000000024</c:v>
                </c:pt>
                <c:pt idx="40">
                  <c:v>-1.3333333333333357</c:v>
                </c:pt>
                <c:pt idx="41">
                  <c:v>-1.291666666666669</c:v>
                </c:pt>
                <c:pt idx="42">
                  <c:v>-1.2500000000000022</c:v>
                </c:pt>
                <c:pt idx="43">
                  <c:v>-1.2083333333333355</c:v>
                </c:pt>
                <c:pt idx="44">
                  <c:v>-1.1666666666666687</c:v>
                </c:pt>
                <c:pt idx="45">
                  <c:v>-1.125000000000002</c:v>
                </c:pt>
                <c:pt idx="46">
                  <c:v>-1.0833333333333353</c:v>
                </c:pt>
                <c:pt idx="47">
                  <c:v>-1.0416666666666685</c:v>
                </c:pt>
                <c:pt idx="48">
                  <c:v>-1.0000000000000018</c:v>
                </c:pt>
                <c:pt idx="49">
                  <c:v>-0.95833333333333515</c:v>
                </c:pt>
                <c:pt idx="50">
                  <c:v>-0.91666666666666852</c:v>
                </c:pt>
                <c:pt idx="51">
                  <c:v>-0.87500000000000189</c:v>
                </c:pt>
                <c:pt idx="52">
                  <c:v>-0.83333333333333526</c:v>
                </c:pt>
                <c:pt idx="53">
                  <c:v>-0.79166666666666863</c:v>
                </c:pt>
                <c:pt idx="54">
                  <c:v>-0.750000000000002</c:v>
                </c:pt>
                <c:pt idx="55">
                  <c:v>-0.70833333333333537</c:v>
                </c:pt>
                <c:pt idx="56">
                  <c:v>-0.66666666666666874</c:v>
                </c:pt>
                <c:pt idx="57">
                  <c:v>-0.62500000000000211</c:v>
                </c:pt>
                <c:pt idx="58">
                  <c:v>-0.58333333333333548</c:v>
                </c:pt>
                <c:pt idx="59">
                  <c:v>-0.54166666666666885</c:v>
                </c:pt>
                <c:pt idx="60">
                  <c:v>-0.50000000000000222</c:v>
                </c:pt>
                <c:pt idx="61">
                  <c:v>-0.45833333333333554</c:v>
                </c:pt>
                <c:pt idx="62">
                  <c:v>-0.41666666666666885</c:v>
                </c:pt>
                <c:pt idx="63">
                  <c:v>-0.37500000000000216</c:v>
                </c:pt>
                <c:pt idx="64">
                  <c:v>-0.33333333333333548</c:v>
                </c:pt>
                <c:pt idx="65">
                  <c:v>-0.29166666666666879</c:v>
                </c:pt>
                <c:pt idx="66">
                  <c:v>-0.25000000000000211</c:v>
                </c:pt>
                <c:pt idx="67">
                  <c:v>-0.20833333333333545</c:v>
                </c:pt>
                <c:pt idx="68">
                  <c:v>-0.16666666666666879</c:v>
                </c:pt>
                <c:pt idx="69">
                  <c:v>-0.12500000000000214</c:v>
                </c:pt>
                <c:pt idx="70">
                  <c:v>-8.333333333333548E-2</c:v>
                </c:pt>
                <c:pt idx="71">
                  <c:v>-4.1666666666668815E-2</c:v>
                </c:pt>
                <c:pt idx="72">
                  <c:v>-2.1510571102112408E-15</c:v>
                </c:pt>
                <c:pt idx="73">
                  <c:v>4.1666666666664513E-2</c:v>
                </c:pt>
                <c:pt idx="74">
                  <c:v>8.3333333333331178E-2</c:v>
                </c:pt>
                <c:pt idx="75">
                  <c:v>0.12499999999999784</c:v>
                </c:pt>
                <c:pt idx="76">
                  <c:v>0.16666666666666449</c:v>
                </c:pt>
                <c:pt idx="77">
                  <c:v>0.20833333333333115</c:v>
                </c:pt>
                <c:pt idx="78">
                  <c:v>0.24999999999999781</c:v>
                </c:pt>
                <c:pt idx="79">
                  <c:v>0.29166666666666446</c:v>
                </c:pt>
                <c:pt idx="80">
                  <c:v>0.33333333333333115</c:v>
                </c:pt>
                <c:pt idx="81">
                  <c:v>0.37499999999999784</c:v>
                </c:pt>
                <c:pt idx="82">
                  <c:v>0.41666666666666452</c:v>
                </c:pt>
                <c:pt idx="83">
                  <c:v>0.45833333333333121</c:v>
                </c:pt>
                <c:pt idx="84">
                  <c:v>0.49999999999999789</c:v>
                </c:pt>
                <c:pt idx="85">
                  <c:v>0.54166666666666452</c:v>
                </c:pt>
                <c:pt idx="86">
                  <c:v>0.58333333333333115</c:v>
                </c:pt>
                <c:pt idx="87">
                  <c:v>0.62499999999999778</c:v>
                </c:pt>
                <c:pt idx="88">
                  <c:v>0.66666666666666441</c:v>
                </c:pt>
                <c:pt idx="89">
                  <c:v>0.70833333333333104</c:v>
                </c:pt>
                <c:pt idx="90">
                  <c:v>0.74999999999999767</c:v>
                </c:pt>
                <c:pt idx="91">
                  <c:v>0.7916666666666643</c:v>
                </c:pt>
                <c:pt idx="92">
                  <c:v>0.83333333333333093</c:v>
                </c:pt>
                <c:pt idx="93">
                  <c:v>0.87499999999999756</c:v>
                </c:pt>
                <c:pt idx="94">
                  <c:v>0.91666666666666419</c:v>
                </c:pt>
                <c:pt idx="95">
                  <c:v>0.95833333333333082</c:v>
                </c:pt>
                <c:pt idx="96">
                  <c:v>0.99999999999999745</c:v>
                </c:pt>
                <c:pt idx="97">
                  <c:v>1.0416666666666641</c:v>
                </c:pt>
                <c:pt idx="98">
                  <c:v>1.0833333333333308</c:v>
                </c:pt>
                <c:pt idx="99">
                  <c:v>1.1249999999999976</c:v>
                </c:pt>
                <c:pt idx="100">
                  <c:v>1.1666666666666643</c:v>
                </c:pt>
                <c:pt idx="101">
                  <c:v>1.208333333333331</c:v>
                </c:pt>
                <c:pt idx="102">
                  <c:v>1.2499999999999978</c:v>
                </c:pt>
                <c:pt idx="103">
                  <c:v>1.2916666666666645</c:v>
                </c:pt>
                <c:pt idx="104">
                  <c:v>1.3333333333333313</c:v>
                </c:pt>
                <c:pt idx="105">
                  <c:v>1.374999999999998</c:v>
                </c:pt>
                <c:pt idx="106">
                  <c:v>1.4166666666666647</c:v>
                </c:pt>
                <c:pt idx="107">
                  <c:v>1.4583333333333315</c:v>
                </c:pt>
                <c:pt idx="108">
                  <c:v>1.4999999999999982</c:v>
                </c:pt>
                <c:pt idx="109">
                  <c:v>1.541666666666665</c:v>
                </c:pt>
                <c:pt idx="110">
                  <c:v>1.5833333333333317</c:v>
                </c:pt>
                <c:pt idx="111">
                  <c:v>1.6249999999999984</c:v>
                </c:pt>
                <c:pt idx="112">
                  <c:v>1.6666666666666652</c:v>
                </c:pt>
                <c:pt idx="113">
                  <c:v>1.7083333333333319</c:v>
                </c:pt>
                <c:pt idx="114">
                  <c:v>1.7499999999999987</c:v>
                </c:pt>
                <c:pt idx="115">
                  <c:v>1.7916666666666654</c:v>
                </c:pt>
                <c:pt idx="116">
                  <c:v>1.8333333333333321</c:v>
                </c:pt>
                <c:pt idx="117">
                  <c:v>1.8749999999999989</c:v>
                </c:pt>
                <c:pt idx="118">
                  <c:v>1.9166666666666656</c:v>
                </c:pt>
                <c:pt idx="119">
                  <c:v>1.9583333333333324</c:v>
                </c:pt>
                <c:pt idx="120">
                  <c:v>1.9999999999999991</c:v>
                </c:pt>
                <c:pt idx="121">
                  <c:v>2.0416666666666656</c:v>
                </c:pt>
                <c:pt idx="122">
                  <c:v>2.0833333333333321</c:v>
                </c:pt>
                <c:pt idx="123">
                  <c:v>2.1249999999999987</c:v>
                </c:pt>
                <c:pt idx="124">
                  <c:v>2.1666666666666652</c:v>
                </c:pt>
                <c:pt idx="125">
                  <c:v>2.2083333333333317</c:v>
                </c:pt>
                <c:pt idx="126">
                  <c:v>2.2499999999999982</c:v>
                </c:pt>
                <c:pt idx="127">
                  <c:v>2.2916666666666647</c:v>
                </c:pt>
                <c:pt idx="128">
                  <c:v>2.3333333333333313</c:v>
                </c:pt>
                <c:pt idx="129">
                  <c:v>2.3749999999999978</c:v>
                </c:pt>
                <c:pt idx="130">
                  <c:v>2.4166666666666643</c:v>
                </c:pt>
                <c:pt idx="131">
                  <c:v>2.4583333333333308</c:v>
                </c:pt>
                <c:pt idx="132">
                  <c:v>2.4999999999999973</c:v>
                </c:pt>
                <c:pt idx="133">
                  <c:v>2.5416666666666639</c:v>
                </c:pt>
                <c:pt idx="134">
                  <c:v>2.5833333333333304</c:v>
                </c:pt>
                <c:pt idx="135">
                  <c:v>2.6249999999999969</c:v>
                </c:pt>
                <c:pt idx="136">
                  <c:v>2.6666666666666634</c:v>
                </c:pt>
                <c:pt idx="137">
                  <c:v>2.7083333333333299</c:v>
                </c:pt>
                <c:pt idx="138">
                  <c:v>2.7499999999999964</c:v>
                </c:pt>
                <c:pt idx="139">
                  <c:v>2.791666666666663</c:v>
                </c:pt>
                <c:pt idx="140">
                  <c:v>2.8333333333333295</c:v>
                </c:pt>
                <c:pt idx="141">
                  <c:v>2.874999999999996</c:v>
                </c:pt>
                <c:pt idx="142">
                  <c:v>2.9166666666666625</c:v>
                </c:pt>
                <c:pt idx="143">
                  <c:v>2.958333333333329</c:v>
                </c:pt>
                <c:pt idx="144">
                  <c:v>2.9999999999999956</c:v>
                </c:pt>
              </c:numCache>
            </c:numRef>
          </c:xVal>
          <c:yVal>
            <c:numRef>
              <c:f>'#_Empirical Rule'!$AM$52:$AM$196</c:f>
              <c:numCache>
                <c:formatCode>0.000</c:formatCode>
                <c:ptCount val="145"/>
                <c:pt idx="0">
                  <c:v>4.4318484119380075E-3</c:v>
                </c:pt>
                <c:pt idx="1">
                  <c:v>5.0175847389326532E-3</c:v>
                </c:pt>
                <c:pt idx="2">
                  <c:v>5.6708812194458807E-3</c:v>
                </c:pt>
                <c:pt idx="3">
                  <c:v>6.3981203107235513E-3</c:v>
                </c:pt>
                <c:pt idx="4">
                  <c:v>7.2060997646092168E-3</c:v>
                </c:pt>
                <c:pt idx="5">
                  <c:v>8.1020357469784796E-3</c:v>
                </c:pt>
                <c:pt idx="6">
                  <c:v>9.0935625015910286E-3</c:v>
                </c:pt>
                <c:pt idx="7">
                  <c:v>1.0188728126088616E-2</c:v>
                </c:pt>
                <c:pt idx="8">
                  <c:v>1.1395986023797402E-2</c:v>
                </c:pt>
                <c:pt idx="9">
                  <c:v>1.2724181596831387E-2</c:v>
                </c:pt>
                <c:pt idx="10">
                  <c:v>1.4182533754437251E-2</c:v>
                </c:pt>
                <c:pt idx="11">
                  <c:v>1.5780610826231802E-2</c:v>
                </c:pt>
                <c:pt idx="12">
                  <c:v>1.7528300493568461E-2</c:v>
                </c:pt>
                <c:pt idx="13">
                  <c:v>1.9435773384264884E-2</c:v>
                </c:pt>
                <c:pt idx="14">
                  <c:v>2.1513440016773546E-2</c:v>
                </c:pt>
                <c:pt idx="15">
                  <c:v>2.3771900829913678E-2</c:v>
                </c:pt>
                <c:pt idx="16">
                  <c:v>2.6221889093709354E-2</c:v>
                </c:pt>
                <c:pt idx="17">
                  <c:v>2.8874206565747223E-2</c:v>
                </c:pt>
                <c:pt idx="18">
                  <c:v>3.1739651835667224E-2</c:v>
                </c:pt>
                <c:pt idx="19">
                  <c:v>3.482894138763417E-2</c:v>
                </c:pt>
                <c:pt idx="20">
                  <c:v>3.8152623506417724E-2</c:v>
                </c:pt>
                <c:pt idx="21">
                  <c:v>4.1720985256338335E-2</c:v>
                </c:pt>
                <c:pt idx="22">
                  <c:v>4.5543952872905295E-2</c:v>
                </c:pt>
                <c:pt idx="23">
                  <c:v>4.9630986023358713E-2</c:v>
                </c:pt>
                <c:pt idx="24">
                  <c:v>5.3990966513187674E-2</c:v>
                </c:pt>
                <c:pt idx="25">
                  <c:v>5.8632082139484169E-2</c:v>
                </c:pt>
                <c:pt idx="26">
                  <c:v>6.3561706516961941E-2</c:v>
                </c:pt>
                <c:pt idx="27">
                  <c:v>6.8786275826691473E-2</c:v>
                </c:pt>
                <c:pt idx="28">
                  <c:v>7.4311163558992643E-2</c:v>
                </c:pt>
                <c:pt idx="29">
                  <c:v>8.0140554438265552E-2</c:v>
                </c:pt>
                <c:pt idx="30">
                  <c:v>8.627731882651106E-2</c:v>
                </c:pt>
                <c:pt idx="31">
                  <c:v>9.2722889001515207E-2</c:v>
                </c:pt>
                <c:pt idx="32">
                  <c:v>9.9477138792748207E-2</c:v>
                </c:pt>
                <c:pt idx="33">
                  <c:v>0.10653826813058456</c:v>
                </c:pt>
                <c:pt idx="34">
                  <c:v>0.11390269412019136</c:v>
                </c:pt>
                <c:pt idx="35">
                  <c:v>0.12156495028818042</c:v>
                </c:pt>
                <c:pt idx="36">
                  <c:v>0.12951759566589122</c:v>
                </c:pt>
                <c:pt idx="37">
                  <c:v>0.13775113536619732</c:v>
                </c:pt>
                <c:pt idx="38">
                  <c:v>0.14625395427953519</c:v>
                </c:pt>
                <c:pt idx="39">
                  <c:v>0.15501226545829269</c:v>
                </c:pt>
                <c:pt idx="40">
                  <c:v>0.1640100746759931</c:v>
                </c:pt>
                <c:pt idx="41">
                  <c:v>0.17322916253851786</c:v>
                </c:pt>
                <c:pt idx="42">
                  <c:v>0.18264908538902141</c:v>
                </c:pt>
                <c:pt idx="43">
                  <c:v>0.19224719608678109</c:v>
                </c:pt>
                <c:pt idx="44">
                  <c:v>0.20199868555405839</c:v>
                </c:pt>
                <c:pt idx="45">
                  <c:v>0.21187664577569898</c:v>
                </c:pt>
                <c:pt idx="46">
                  <c:v>0.22185215470573549</c:v>
                </c:pt>
                <c:pt idx="47">
                  <c:v>0.23189438328624226</c:v>
                </c:pt>
                <c:pt idx="48">
                  <c:v>0.24197072451914292</c:v>
                </c:pt>
                <c:pt idx="49">
                  <c:v>0.25204694425504476</c:v>
                </c:pt>
                <c:pt idx="50">
                  <c:v>0.262087353078301</c:v>
                </c:pt>
                <c:pt idx="51">
                  <c:v>0.27205499837854308</c:v>
                </c:pt>
                <c:pt idx="52">
                  <c:v>0.2819118754103021</c:v>
                </c:pt>
                <c:pt idx="53">
                  <c:v>0.29161915585865517</c:v>
                </c:pt>
                <c:pt idx="54">
                  <c:v>0.30113743215480399</c:v>
                </c:pt>
                <c:pt idx="55">
                  <c:v>0.31042697552584209</c:v>
                </c:pt>
                <c:pt idx="56">
                  <c:v>0.31944800552235181</c:v>
                </c:pt>
                <c:pt idx="57">
                  <c:v>0.32816096855037463</c:v>
                </c:pt>
                <c:pt idx="58">
                  <c:v>0.33652682274495277</c:v>
                </c:pt>
                <c:pt idx="59">
                  <c:v>0.34450732636471215</c:v>
                </c:pt>
                <c:pt idx="60">
                  <c:v>0.35206532676429914</c:v>
                </c:pt>
                <c:pt idx="61">
                  <c:v>0.35916504691680912</c:v>
                </c:pt>
                <c:pt idx="62">
                  <c:v>0.36577236641400213</c:v>
                </c:pt>
                <c:pt idx="63">
                  <c:v>0.37185509386976862</c:v>
                </c:pt>
                <c:pt idx="64">
                  <c:v>0.37738322769299293</c:v>
                </c:pt>
                <c:pt idx="65">
                  <c:v>0.3823292022799164</c:v>
                </c:pt>
                <c:pt idx="66">
                  <c:v>0.38666811680284902</c:v>
                </c:pt>
                <c:pt idx="67">
                  <c:v>0.39037794394036218</c:v>
                </c:pt>
                <c:pt idx="68">
                  <c:v>0.39343971610193973</c:v>
                </c:pt>
                <c:pt idx="69">
                  <c:v>0.39583768694474941</c:v>
                </c:pt>
                <c:pt idx="70">
                  <c:v>0.39755946625834188</c:v>
                </c:pt>
                <c:pt idx="71">
                  <c:v>0.39859612660068527</c:v>
                </c:pt>
                <c:pt idx="72">
                  <c:v>0.3989422804014327</c:v>
                </c:pt>
                <c:pt idx="73">
                  <c:v>0.39859612660068539</c:v>
                </c:pt>
                <c:pt idx="74">
                  <c:v>0.39755946625834204</c:v>
                </c:pt>
                <c:pt idx="75">
                  <c:v>0.39583768694474958</c:v>
                </c:pt>
                <c:pt idx="76">
                  <c:v>0.39343971610194006</c:v>
                </c:pt>
                <c:pt idx="77">
                  <c:v>0.39037794394036252</c:v>
                </c:pt>
                <c:pt idx="78">
                  <c:v>0.3866681168028494</c:v>
                </c:pt>
                <c:pt idx="79">
                  <c:v>0.3823292022799169</c:v>
                </c:pt>
                <c:pt idx="80">
                  <c:v>0.37738322769299348</c:v>
                </c:pt>
                <c:pt idx="81">
                  <c:v>0.37185509386976923</c:v>
                </c:pt>
                <c:pt idx="82">
                  <c:v>0.36577236641400274</c:v>
                </c:pt>
                <c:pt idx="83">
                  <c:v>0.35916504691680978</c:v>
                </c:pt>
                <c:pt idx="84">
                  <c:v>0.35206532676429986</c:v>
                </c:pt>
                <c:pt idx="85">
                  <c:v>0.34450732636471298</c:v>
                </c:pt>
                <c:pt idx="86">
                  <c:v>0.3365268227449536</c:v>
                </c:pt>
                <c:pt idx="87">
                  <c:v>0.32816096855037552</c:v>
                </c:pt>
                <c:pt idx="88">
                  <c:v>0.31944800552235275</c:v>
                </c:pt>
                <c:pt idx="89">
                  <c:v>0.31042697552584309</c:v>
                </c:pt>
                <c:pt idx="90">
                  <c:v>0.30113743215480498</c:v>
                </c:pt>
                <c:pt idx="91">
                  <c:v>0.29161915585865616</c:v>
                </c:pt>
                <c:pt idx="92">
                  <c:v>0.2819118754103031</c:v>
                </c:pt>
                <c:pt idx="93">
                  <c:v>0.27205499837854408</c:v>
                </c:pt>
                <c:pt idx="94">
                  <c:v>0.262087353078302</c:v>
                </c:pt>
                <c:pt idx="95">
                  <c:v>0.25204694425504581</c:v>
                </c:pt>
                <c:pt idx="96">
                  <c:v>0.24197072451914398</c:v>
                </c:pt>
                <c:pt idx="97">
                  <c:v>0.23189438328624334</c:v>
                </c:pt>
                <c:pt idx="98">
                  <c:v>0.22185215470573658</c:v>
                </c:pt>
                <c:pt idx="99">
                  <c:v>0.21187664577570006</c:v>
                </c:pt>
                <c:pt idx="100">
                  <c:v>0.20199868555405945</c:v>
                </c:pt>
                <c:pt idx="101">
                  <c:v>0.19224719608678212</c:v>
                </c:pt>
                <c:pt idx="102">
                  <c:v>0.18264908538902241</c:v>
                </c:pt>
                <c:pt idx="103">
                  <c:v>0.17322916253851886</c:v>
                </c:pt>
                <c:pt idx="104">
                  <c:v>0.16401007467599407</c:v>
                </c:pt>
                <c:pt idx="105">
                  <c:v>0.15501226545829364</c:v>
                </c:pt>
                <c:pt idx="106">
                  <c:v>0.14625395427953614</c:v>
                </c:pt>
                <c:pt idx="107">
                  <c:v>0.13775113536619821</c:v>
                </c:pt>
                <c:pt idx="108">
                  <c:v>0.12951759566589208</c:v>
                </c:pt>
                <c:pt idx="109">
                  <c:v>0.12156495028818123</c:v>
                </c:pt>
                <c:pt idx="110">
                  <c:v>0.11390269412019215</c:v>
                </c:pt>
                <c:pt idx="111">
                  <c:v>0.10653826813058534</c:v>
                </c:pt>
                <c:pt idx="112">
                  <c:v>9.9477138792748943E-2</c:v>
                </c:pt>
                <c:pt idx="113">
                  <c:v>9.2722889001515929E-2</c:v>
                </c:pt>
                <c:pt idx="114">
                  <c:v>8.6277318826511712E-2</c:v>
                </c:pt>
                <c:pt idx="115">
                  <c:v>8.014055443826619E-2</c:v>
                </c:pt>
                <c:pt idx="116">
                  <c:v>7.4311163558993254E-2</c:v>
                </c:pt>
                <c:pt idx="117">
                  <c:v>6.8786275826692042E-2</c:v>
                </c:pt>
                <c:pt idx="118">
                  <c:v>6.3561706516962482E-2</c:v>
                </c:pt>
                <c:pt idx="119">
                  <c:v>5.8632082139484676E-2</c:v>
                </c:pt>
                <c:pt idx="120">
                  <c:v>5.3990966513188146E-2</c:v>
                </c:pt>
                <c:pt idx="121">
                  <c:v>4.9630986023359178E-2</c:v>
                </c:pt>
                <c:pt idx="122">
                  <c:v>4.5543952872905698E-2</c:v>
                </c:pt>
                <c:pt idx="123">
                  <c:v>4.1720985256338723E-2</c:v>
                </c:pt>
                <c:pt idx="124">
                  <c:v>3.8152623506418078E-2</c:v>
                </c:pt>
                <c:pt idx="125">
                  <c:v>3.4828941387634517E-2</c:v>
                </c:pt>
                <c:pt idx="126">
                  <c:v>3.173965183566755E-2</c:v>
                </c:pt>
                <c:pt idx="127">
                  <c:v>2.8874206565747504E-2</c:v>
                </c:pt>
                <c:pt idx="128">
                  <c:v>2.6221889093709622E-2</c:v>
                </c:pt>
                <c:pt idx="129">
                  <c:v>2.3771900829913931E-2</c:v>
                </c:pt>
                <c:pt idx="130">
                  <c:v>2.1513440016773775E-2</c:v>
                </c:pt>
                <c:pt idx="131">
                  <c:v>1.9435773384265099E-2</c:v>
                </c:pt>
                <c:pt idx="132">
                  <c:v>1.7528300493568655E-2</c:v>
                </c:pt>
                <c:pt idx="133">
                  <c:v>1.5780610826231976E-2</c:v>
                </c:pt>
                <c:pt idx="134">
                  <c:v>1.4182533754437414E-2</c:v>
                </c:pt>
                <c:pt idx="135">
                  <c:v>1.2724181596831535E-2</c:v>
                </c:pt>
                <c:pt idx="136">
                  <c:v>1.1395986023797539E-2</c:v>
                </c:pt>
                <c:pt idx="137">
                  <c:v>1.0188728126088738E-2</c:v>
                </c:pt>
                <c:pt idx="138">
                  <c:v>9.0935625015911431E-3</c:v>
                </c:pt>
                <c:pt idx="139">
                  <c:v>8.1020357469785802E-3</c:v>
                </c:pt>
                <c:pt idx="140">
                  <c:v>7.2060997646093061E-3</c:v>
                </c:pt>
                <c:pt idx="141">
                  <c:v>6.3981203107236302E-3</c:v>
                </c:pt>
                <c:pt idx="142">
                  <c:v>5.6708812194459562E-3</c:v>
                </c:pt>
                <c:pt idx="143">
                  <c:v>5.01758473893272E-3</c:v>
                </c:pt>
                <c:pt idx="144">
                  <c:v>4.4318484119380665E-3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147E-4DAA-8BA2-47EC959FF34A}"/>
            </c:ext>
          </c:extLst>
        </c:ser>
        <c:ser>
          <c:idx val="1"/>
          <c:order val="3"/>
          <c:tx>
            <c:strRef>
              <c:f>'#_Empirical Rule'!$AN$51</c:f>
              <c:strCache>
                <c:ptCount val="1"/>
                <c:pt idx="0">
                  <c:v>normal pop X1</c:v>
                </c:pt>
              </c:strCache>
            </c:strRef>
          </c:tx>
          <c:spPr>
            <a:ln w="22225" cap="rnd">
              <a:noFill/>
              <a:round/>
            </a:ln>
            <a:effectLst/>
          </c:spPr>
          <c:marker>
            <c:symbol val="none"/>
          </c:marker>
          <c:errBars>
            <c:errDir val="y"/>
            <c:errBarType val="minus"/>
            <c:errValType val="percentage"/>
            <c:noEndCap val="1"/>
            <c:val val="100"/>
            <c:spPr>
              <a:noFill/>
              <a:ln w="47625" cap="flat" cmpd="sng" algn="ctr">
                <a:solidFill>
                  <a:srgbClr val="FF0000">
                    <a:alpha val="38000"/>
                  </a:srgbClr>
                </a:solidFill>
                <a:prstDash val="solid"/>
                <a:round/>
              </a:ln>
              <a:effectLst/>
            </c:spPr>
          </c:errBars>
          <c:xVal>
            <c:numRef>
              <c:f>'#_Empirical Rule'!$AL$52:$AL$196</c:f>
              <c:numCache>
                <c:formatCode>0.00</c:formatCode>
                <c:ptCount val="145"/>
                <c:pt idx="0">
                  <c:v>-3</c:v>
                </c:pt>
                <c:pt idx="1">
                  <c:v>-2.9583333333333335</c:v>
                </c:pt>
                <c:pt idx="2">
                  <c:v>-2.916666666666667</c:v>
                </c:pt>
                <c:pt idx="3">
                  <c:v>-2.8750000000000004</c:v>
                </c:pt>
                <c:pt idx="4">
                  <c:v>-2.8333333333333339</c:v>
                </c:pt>
                <c:pt idx="5">
                  <c:v>-2.7916666666666674</c:v>
                </c:pt>
                <c:pt idx="6">
                  <c:v>-2.7500000000000009</c:v>
                </c:pt>
                <c:pt idx="7">
                  <c:v>-2.7083333333333344</c:v>
                </c:pt>
                <c:pt idx="8">
                  <c:v>-2.6666666666666679</c:v>
                </c:pt>
                <c:pt idx="9">
                  <c:v>-2.6250000000000013</c:v>
                </c:pt>
                <c:pt idx="10">
                  <c:v>-2.5833333333333348</c:v>
                </c:pt>
                <c:pt idx="11">
                  <c:v>-2.5416666666666683</c:v>
                </c:pt>
                <c:pt idx="12">
                  <c:v>-2.5000000000000018</c:v>
                </c:pt>
                <c:pt idx="13">
                  <c:v>-2.4583333333333353</c:v>
                </c:pt>
                <c:pt idx="14">
                  <c:v>-2.4166666666666687</c:v>
                </c:pt>
                <c:pt idx="15">
                  <c:v>-2.3750000000000022</c:v>
                </c:pt>
                <c:pt idx="16">
                  <c:v>-2.3333333333333357</c:v>
                </c:pt>
                <c:pt idx="17">
                  <c:v>-2.2916666666666692</c:v>
                </c:pt>
                <c:pt idx="18">
                  <c:v>-2.2500000000000027</c:v>
                </c:pt>
                <c:pt idx="19">
                  <c:v>-2.2083333333333361</c:v>
                </c:pt>
                <c:pt idx="20">
                  <c:v>-2.1666666666666696</c:v>
                </c:pt>
                <c:pt idx="21">
                  <c:v>-2.1250000000000031</c:v>
                </c:pt>
                <c:pt idx="22">
                  <c:v>-2.0833333333333366</c:v>
                </c:pt>
                <c:pt idx="23">
                  <c:v>-2.0416666666666701</c:v>
                </c:pt>
                <c:pt idx="24">
                  <c:v>-2.0000000000000036</c:v>
                </c:pt>
                <c:pt idx="25">
                  <c:v>-1.9583333333333368</c:v>
                </c:pt>
                <c:pt idx="26">
                  <c:v>-1.9166666666666701</c:v>
                </c:pt>
                <c:pt idx="27">
                  <c:v>-1.8750000000000033</c:v>
                </c:pt>
                <c:pt idx="28">
                  <c:v>-1.8333333333333366</c:v>
                </c:pt>
                <c:pt idx="29">
                  <c:v>-1.7916666666666698</c:v>
                </c:pt>
                <c:pt idx="30">
                  <c:v>-1.7500000000000031</c:v>
                </c:pt>
                <c:pt idx="31">
                  <c:v>-1.7083333333333364</c:v>
                </c:pt>
                <c:pt idx="32">
                  <c:v>-1.6666666666666696</c:v>
                </c:pt>
                <c:pt idx="33">
                  <c:v>-1.6250000000000029</c:v>
                </c:pt>
                <c:pt idx="34">
                  <c:v>-1.5833333333333361</c:v>
                </c:pt>
                <c:pt idx="35">
                  <c:v>-1.5416666666666694</c:v>
                </c:pt>
                <c:pt idx="36">
                  <c:v>-1.5000000000000027</c:v>
                </c:pt>
                <c:pt idx="37">
                  <c:v>-1.4583333333333359</c:v>
                </c:pt>
                <c:pt idx="38">
                  <c:v>-1.4166666666666692</c:v>
                </c:pt>
                <c:pt idx="39">
                  <c:v>-1.3750000000000024</c:v>
                </c:pt>
                <c:pt idx="40">
                  <c:v>-1.3333333333333357</c:v>
                </c:pt>
                <c:pt idx="41">
                  <c:v>-1.291666666666669</c:v>
                </c:pt>
                <c:pt idx="42">
                  <c:v>-1.2500000000000022</c:v>
                </c:pt>
                <c:pt idx="43">
                  <c:v>-1.2083333333333355</c:v>
                </c:pt>
                <c:pt idx="44">
                  <c:v>-1.1666666666666687</c:v>
                </c:pt>
                <c:pt idx="45">
                  <c:v>-1.125000000000002</c:v>
                </c:pt>
                <c:pt idx="46">
                  <c:v>-1.0833333333333353</c:v>
                </c:pt>
                <c:pt idx="47">
                  <c:v>-1.0416666666666685</c:v>
                </c:pt>
                <c:pt idx="48">
                  <c:v>-1.0000000000000018</c:v>
                </c:pt>
                <c:pt idx="49">
                  <c:v>-0.95833333333333515</c:v>
                </c:pt>
                <c:pt idx="50">
                  <c:v>-0.91666666666666852</c:v>
                </c:pt>
                <c:pt idx="51">
                  <c:v>-0.87500000000000189</c:v>
                </c:pt>
                <c:pt idx="52">
                  <c:v>-0.83333333333333526</c:v>
                </c:pt>
                <c:pt idx="53">
                  <c:v>-0.79166666666666863</c:v>
                </c:pt>
                <c:pt idx="54">
                  <c:v>-0.750000000000002</c:v>
                </c:pt>
                <c:pt idx="55">
                  <c:v>-0.70833333333333537</c:v>
                </c:pt>
                <c:pt idx="56">
                  <c:v>-0.66666666666666874</c:v>
                </c:pt>
                <c:pt idx="57">
                  <c:v>-0.62500000000000211</c:v>
                </c:pt>
                <c:pt idx="58">
                  <c:v>-0.58333333333333548</c:v>
                </c:pt>
                <c:pt idx="59">
                  <c:v>-0.54166666666666885</c:v>
                </c:pt>
                <c:pt idx="60">
                  <c:v>-0.50000000000000222</c:v>
                </c:pt>
                <c:pt idx="61">
                  <c:v>-0.45833333333333554</c:v>
                </c:pt>
                <c:pt idx="62">
                  <c:v>-0.41666666666666885</c:v>
                </c:pt>
                <c:pt idx="63">
                  <c:v>-0.37500000000000216</c:v>
                </c:pt>
                <c:pt idx="64">
                  <c:v>-0.33333333333333548</c:v>
                </c:pt>
                <c:pt idx="65">
                  <c:v>-0.29166666666666879</c:v>
                </c:pt>
                <c:pt idx="66">
                  <c:v>-0.25000000000000211</c:v>
                </c:pt>
                <c:pt idx="67">
                  <c:v>-0.20833333333333545</c:v>
                </c:pt>
                <c:pt idx="68">
                  <c:v>-0.16666666666666879</c:v>
                </c:pt>
                <c:pt idx="69">
                  <c:v>-0.12500000000000214</c:v>
                </c:pt>
                <c:pt idx="70">
                  <c:v>-8.333333333333548E-2</c:v>
                </c:pt>
                <c:pt idx="71">
                  <c:v>-4.1666666666668815E-2</c:v>
                </c:pt>
                <c:pt idx="72">
                  <c:v>-2.1510571102112408E-15</c:v>
                </c:pt>
                <c:pt idx="73">
                  <c:v>4.1666666666664513E-2</c:v>
                </c:pt>
                <c:pt idx="74">
                  <c:v>8.3333333333331178E-2</c:v>
                </c:pt>
                <c:pt idx="75">
                  <c:v>0.12499999999999784</c:v>
                </c:pt>
                <c:pt idx="76">
                  <c:v>0.16666666666666449</c:v>
                </c:pt>
                <c:pt idx="77">
                  <c:v>0.20833333333333115</c:v>
                </c:pt>
                <c:pt idx="78">
                  <c:v>0.24999999999999781</c:v>
                </c:pt>
                <c:pt idx="79">
                  <c:v>0.29166666666666446</c:v>
                </c:pt>
                <c:pt idx="80">
                  <c:v>0.33333333333333115</c:v>
                </c:pt>
                <c:pt idx="81">
                  <c:v>0.37499999999999784</c:v>
                </c:pt>
                <c:pt idx="82">
                  <c:v>0.41666666666666452</c:v>
                </c:pt>
                <c:pt idx="83">
                  <c:v>0.45833333333333121</c:v>
                </c:pt>
                <c:pt idx="84">
                  <c:v>0.49999999999999789</c:v>
                </c:pt>
                <c:pt idx="85">
                  <c:v>0.54166666666666452</c:v>
                </c:pt>
                <c:pt idx="86">
                  <c:v>0.58333333333333115</c:v>
                </c:pt>
                <c:pt idx="87">
                  <c:v>0.62499999999999778</c:v>
                </c:pt>
                <c:pt idx="88">
                  <c:v>0.66666666666666441</c:v>
                </c:pt>
                <c:pt idx="89">
                  <c:v>0.70833333333333104</c:v>
                </c:pt>
                <c:pt idx="90">
                  <c:v>0.74999999999999767</c:v>
                </c:pt>
                <c:pt idx="91">
                  <c:v>0.7916666666666643</c:v>
                </c:pt>
                <c:pt idx="92">
                  <c:v>0.83333333333333093</c:v>
                </c:pt>
                <c:pt idx="93">
                  <c:v>0.87499999999999756</c:v>
                </c:pt>
                <c:pt idx="94">
                  <c:v>0.91666666666666419</c:v>
                </c:pt>
                <c:pt idx="95">
                  <c:v>0.95833333333333082</c:v>
                </c:pt>
                <c:pt idx="96">
                  <c:v>0.99999999999999745</c:v>
                </c:pt>
                <c:pt idx="97">
                  <c:v>1.0416666666666641</c:v>
                </c:pt>
                <c:pt idx="98">
                  <c:v>1.0833333333333308</c:v>
                </c:pt>
                <c:pt idx="99">
                  <c:v>1.1249999999999976</c:v>
                </c:pt>
                <c:pt idx="100">
                  <c:v>1.1666666666666643</c:v>
                </c:pt>
                <c:pt idx="101">
                  <c:v>1.208333333333331</c:v>
                </c:pt>
                <c:pt idx="102">
                  <c:v>1.2499999999999978</c:v>
                </c:pt>
                <c:pt idx="103">
                  <c:v>1.2916666666666645</c:v>
                </c:pt>
                <c:pt idx="104">
                  <c:v>1.3333333333333313</c:v>
                </c:pt>
                <c:pt idx="105">
                  <c:v>1.374999999999998</c:v>
                </c:pt>
                <c:pt idx="106">
                  <c:v>1.4166666666666647</c:v>
                </c:pt>
                <c:pt idx="107">
                  <c:v>1.4583333333333315</c:v>
                </c:pt>
                <c:pt idx="108">
                  <c:v>1.4999999999999982</c:v>
                </c:pt>
                <c:pt idx="109">
                  <c:v>1.541666666666665</c:v>
                </c:pt>
                <c:pt idx="110">
                  <c:v>1.5833333333333317</c:v>
                </c:pt>
                <c:pt idx="111">
                  <c:v>1.6249999999999984</c:v>
                </c:pt>
                <c:pt idx="112">
                  <c:v>1.6666666666666652</c:v>
                </c:pt>
                <c:pt idx="113">
                  <c:v>1.7083333333333319</c:v>
                </c:pt>
                <c:pt idx="114">
                  <c:v>1.7499999999999987</c:v>
                </c:pt>
                <c:pt idx="115">
                  <c:v>1.7916666666666654</c:v>
                </c:pt>
                <c:pt idx="116">
                  <c:v>1.8333333333333321</c:v>
                </c:pt>
                <c:pt idx="117">
                  <c:v>1.8749999999999989</c:v>
                </c:pt>
                <c:pt idx="118">
                  <c:v>1.9166666666666656</c:v>
                </c:pt>
                <c:pt idx="119">
                  <c:v>1.9583333333333324</c:v>
                </c:pt>
                <c:pt idx="120">
                  <c:v>1.9999999999999991</c:v>
                </c:pt>
                <c:pt idx="121">
                  <c:v>2.0416666666666656</c:v>
                </c:pt>
                <c:pt idx="122">
                  <c:v>2.0833333333333321</c:v>
                </c:pt>
                <c:pt idx="123">
                  <c:v>2.1249999999999987</c:v>
                </c:pt>
                <c:pt idx="124">
                  <c:v>2.1666666666666652</c:v>
                </c:pt>
                <c:pt idx="125">
                  <c:v>2.2083333333333317</c:v>
                </c:pt>
                <c:pt idx="126">
                  <c:v>2.2499999999999982</c:v>
                </c:pt>
                <c:pt idx="127">
                  <c:v>2.2916666666666647</c:v>
                </c:pt>
                <c:pt idx="128">
                  <c:v>2.3333333333333313</c:v>
                </c:pt>
                <c:pt idx="129">
                  <c:v>2.3749999999999978</c:v>
                </c:pt>
                <c:pt idx="130">
                  <c:v>2.4166666666666643</c:v>
                </c:pt>
                <c:pt idx="131">
                  <c:v>2.4583333333333308</c:v>
                </c:pt>
                <c:pt idx="132">
                  <c:v>2.4999999999999973</c:v>
                </c:pt>
                <c:pt idx="133">
                  <c:v>2.5416666666666639</c:v>
                </c:pt>
                <c:pt idx="134">
                  <c:v>2.5833333333333304</c:v>
                </c:pt>
                <c:pt idx="135">
                  <c:v>2.6249999999999969</c:v>
                </c:pt>
                <c:pt idx="136">
                  <c:v>2.6666666666666634</c:v>
                </c:pt>
                <c:pt idx="137">
                  <c:v>2.7083333333333299</c:v>
                </c:pt>
                <c:pt idx="138">
                  <c:v>2.7499999999999964</c:v>
                </c:pt>
                <c:pt idx="139">
                  <c:v>2.791666666666663</c:v>
                </c:pt>
                <c:pt idx="140">
                  <c:v>2.8333333333333295</c:v>
                </c:pt>
                <c:pt idx="141">
                  <c:v>2.874999999999996</c:v>
                </c:pt>
                <c:pt idx="142">
                  <c:v>2.9166666666666625</c:v>
                </c:pt>
                <c:pt idx="143">
                  <c:v>2.958333333333329</c:v>
                </c:pt>
                <c:pt idx="144">
                  <c:v>2.9999999999999956</c:v>
                </c:pt>
              </c:numCache>
            </c:numRef>
          </c:xVal>
          <c:yVal>
            <c:numRef>
              <c:f>'#_Empirical Rule'!$AN$52:$AN$196</c:f>
              <c:numCache>
                <c:formatCode>0.000</c:formatCode>
                <c:ptCount val="1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147E-4DAA-8BA2-47EC959FF34A}"/>
            </c:ext>
          </c:extLst>
        </c:ser>
        <c:ser>
          <c:idx val="19"/>
          <c:order val="4"/>
          <c:tx>
            <c:strRef>
              <c:f>'#_Empirical Rule'!$AO$51</c:f>
              <c:strCache>
                <c:ptCount val="1"/>
                <c:pt idx="0">
                  <c:v> X2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errBars>
            <c:errDir val="y"/>
            <c:errBarType val="minus"/>
            <c:errValType val="percentage"/>
            <c:noEndCap val="1"/>
            <c:val val="100"/>
            <c:spPr>
              <a:ln w="47625">
                <a:solidFill>
                  <a:srgbClr val="FF0000">
                    <a:alpha val="37552"/>
                  </a:srgbClr>
                </a:solidFill>
              </a:ln>
            </c:spPr>
          </c:errBars>
          <c:xVal>
            <c:numRef>
              <c:f>'#_Empirical Rule'!$AL$52:$AL$196</c:f>
              <c:numCache>
                <c:formatCode>0.00</c:formatCode>
                <c:ptCount val="145"/>
                <c:pt idx="0">
                  <c:v>-3</c:v>
                </c:pt>
                <c:pt idx="1">
                  <c:v>-2.9583333333333335</c:v>
                </c:pt>
                <c:pt idx="2">
                  <c:v>-2.916666666666667</c:v>
                </c:pt>
                <c:pt idx="3">
                  <c:v>-2.8750000000000004</c:v>
                </c:pt>
                <c:pt idx="4">
                  <c:v>-2.8333333333333339</c:v>
                </c:pt>
                <c:pt idx="5">
                  <c:v>-2.7916666666666674</c:v>
                </c:pt>
                <c:pt idx="6">
                  <c:v>-2.7500000000000009</c:v>
                </c:pt>
                <c:pt idx="7">
                  <c:v>-2.7083333333333344</c:v>
                </c:pt>
                <c:pt idx="8">
                  <c:v>-2.6666666666666679</c:v>
                </c:pt>
                <c:pt idx="9">
                  <c:v>-2.6250000000000013</c:v>
                </c:pt>
                <c:pt idx="10">
                  <c:v>-2.5833333333333348</c:v>
                </c:pt>
                <c:pt idx="11">
                  <c:v>-2.5416666666666683</c:v>
                </c:pt>
                <c:pt idx="12">
                  <c:v>-2.5000000000000018</c:v>
                </c:pt>
                <c:pt idx="13">
                  <c:v>-2.4583333333333353</c:v>
                </c:pt>
                <c:pt idx="14">
                  <c:v>-2.4166666666666687</c:v>
                </c:pt>
                <c:pt idx="15">
                  <c:v>-2.3750000000000022</c:v>
                </c:pt>
                <c:pt idx="16">
                  <c:v>-2.3333333333333357</c:v>
                </c:pt>
                <c:pt idx="17">
                  <c:v>-2.2916666666666692</c:v>
                </c:pt>
                <c:pt idx="18">
                  <c:v>-2.2500000000000027</c:v>
                </c:pt>
                <c:pt idx="19">
                  <c:v>-2.2083333333333361</c:v>
                </c:pt>
                <c:pt idx="20">
                  <c:v>-2.1666666666666696</c:v>
                </c:pt>
                <c:pt idx="21">
                  <c:v>-2.1250000000000031</c:v>
                </c:pt>
                <c:pt idx="22">
                  <c:v>-2.0833333333333366</c:v>
                </c:pt>
                <c:pt idx="23">
                  <c:v>-2.0416666666666701</c:v>
                </c:pt>
                <c:pt idx="24">
                  <c:v>-2.0000000000000036</c:v>
                </c:pt>
                <c:pt idx="25">
                  <c:v>-1.9583333333333368</c:v>
                </c:pt>
                <c:pt idx="26">
                  <c:v>-1.9166666666666701</c:v>
                </c:pt>
                <c:pt idx="27">
                  <c:v>-1.8750000000000033</c:v>
                </c:pt>
                <c:pt idx="28">
                  <c:v>-1.8333333333333366</c:v>
                </c:pt>
                <c:pt idx="29">
                  <c:v>-1.7916666666666698</c:v>
                </c:pt>
                <c:pt idx="30">
                  <c:v>-1.7500000000000031</c:v>
                </c:pt>
                <c:pt idx="31">
                  <c:v>-1.7083333333333364</c:v>
                </c:pt>
                <c:pt idx="32">
                  <c:v>-1.6666666666666696</c:v>
                </c:pt>
                <c:pt idx="33">
                  <c:v>-1.6250000000000029</c:v>
                </c:pt>
                <c:pt idx="34">
                  <c:v>-1.5833333333333361</c:v>
                </c:pt>
                <c:pt idx="35">
                  <c:v>-1.5416666666666694</c:v>
                </c:pt>
                <c:pt idx="36">
                  <c:v>-1.5000000000000027</c:v>
                </c:pt>
                <c:pt idx="37">
                  <c:v>-1.4583333333333359</c:v>
                </c:pt>
                <c:pt idx="38">
                  <c:v>-1.4166666666666692</c:v>
                </c:pt>
                <c:pt idx="39">
                  <c:v>-1.3750000000000024</c:v>
                </c:pt>
                <c:pt idx="40">
                  <c:v>-1.3333333333333357</c:v>
                </c:pt>
                <c:pt idx="41">
                  <c:v>-1.291666666666669</c:v>
                </c:pt>
                <c:pt idx="42">
                  <c:v>-1.2500000000000022</c:v>
                </c:pt>
                <c:pt idx="43">
                  <c:v>-1.2083333333333355</c:v>
                </c:pt>
                <c:pt idx="44">
                  <c:v>-1.1666666666666687</c:v>
                </c:pt>
                <c:pt idx="45">
                  <c:v>-1.125000000000002</c:v>
                </c:pt>
                <c:pt idx="46">
                  <c:v>-1.0833333333333353</c:v>
                </c:pt>
                <c:pt idx="47">
                  <c:v>-1.0416666666666685</c:v>
                </c:pt>
                <c:pt idx="48">
                  <c:v>-1.0000000000000018</c:v>
                </c:pt>
                <c:pt idx="49">
                  <c:v>-0.95833333333333515</c:v>
                </c:pt>
                <c:pt idx="50">
                  <c:v>-0.91666666666666852</c:v>
                </c:pt>
                <c:pt idx="51">
                  <c:v>-0.87500000000000189</c:v>
                </c:pt>
                <c:pt idx="52">
                  <c:v>-0.83333333333333526</c:v>
                </c:pt>
                <c:pt idx="53">
                  <c:v>-0.79166666666666863</c:v>
                </c:pt>
                <c:pt idx="54">
                  <c:v>-0.750000000000002</c:v>
                </c:pt>
                <c:pt idx="55">
                  <c:v>-0.70833333333333537</c:v>
                </c:pt>
                <c:pt idx="56">
                  <c:v>-0.66666666666666874</c:v>
                </c:pt>
                <c:pt idx="57">
                  <c:v>-0.62500000000000211</c:v>
                </c:pt>
                <c:pt idx="58">
                  <c:v>-0.58333333333333548</c:v>
                </c:pt>
                <c:pt idx="59">
                  <c:v>-0.54166666666666885</c:v>
                </c:pt>
                <c:pt idx="60">
                  <c:v>-0.50000000000000222</c:v>
                </c:pt>
                <c:pt idx="61">
                  <c:v>-0.45833333333333554</c:v>
                </c:pt>
                <c:pt idx="62">
                  <c:v>-0.41666666666666885</c:v>
                </c:pt>
                <c:pt idx="63">
                  <c:v>-0.37500000000000216</c:v>
                </c:pt>
                <c:pt idx="64">
                  <c:v>-0.33333333333333548</c:v>
                </c:pt>
                <c:pt idx="65">
                  <c:v>-0.29166666666666879</c:v>
                </c:pt>
                <c:pt idx="66">
                  <c:v>-0.25000000000000211</c:v>
                </c:pt>
                <c:pt idx="67">
                  <c:v>-0.20833333333333545</c:v>
                </c:pt>
                <c:pt idx="68">
                  <c:v>-0.16666666666666879</c:v>
                </c:pt>
                <c:pt idx="69">
                  <c:v>-0.12500000000000214</c:v>
                </c:pt>
                <c:pt idx="70">
                  <c:v>-8.333333333333548E-2</c:v>
                </c:pt>
                <c:pt idx="71">
                  <c:v>-4.1666666666668815E-2</c:v>
                </c:pt>
                <c:pt idx="72">
                  <c:v>-2.1510571102112408E-15</c:v>
                </c:pt>
                <c:pt idx="73">
                  <c:v>4.1666666666664513E-2</c:v>
                </c:pt>
                <c:pt idx="74">
                  <c:v>8.3333333333331178E-2</c:v>
                </c:pt>
                <c:pt idx="75">
                  <c:v>0.12499999999999784</c:v>
                </c:pt>
                <c:pt idx="76">
                  <c:v>0.16666666666666449</c:v>
                </c:pt>
                <c:pt idx="77">
                  <c:v>0.20833333333333115</c:v>
                </c:pt>
                <c:pt idx="78">
                  <c:v>0.24999999999999781</c:v>
                </c:pt>
                <c:pt idx="79">
                  <c:v>0.29166666666666446</c:v>
                </c:pt>
                <c:pt idx="80">
                  <c:v>0.33333333333333115</c:v>
                </c:pt>
                <c:pt idx="81">
                  <c:v>0.37499999999999784</c:v>
                </c:pt>
                <c:pt idx="82">
                  <c:v>0.41666666666666452</c:v>
                </c:pt>
                <c:pt idx="83">
                  <c:v>0.45833333333333121</c:v>
                </c:pt>
                <c:pt idx="84">
                  <c:v>0.49999999999999789</c:v>
                </c:pt>
                <c:pt idx="85">
                  <c:v>0.54166666666666452</c:v>
                </c:pt>
                <c:pt idx="86">
                  <c:v>0.58333333333333115</c:v>
                </c:pt>
                <c:pt idx="87">
                  <c:v>0.62499999999999778</c:v>
                </c:pt>
                <c:pt idx="88">
                  <c:v>0.66666666666666441</c:v>
                </c:pt>
                <c:pt idx="89">
                  <c:v>0.70833333333333104</c:v>
                </c:pt>
                <c:pt idx="90">
                  <c:v>0.74999999999999767</c:v>
                </c:pt>
                <c:pt idx="91">
                  <c:v>0.7916666666666643</c:v>
                </c:pt>
                <c:pt idx="92">
                  <c:v>0.83333333333333093</c:v>
                </c:pt>
                <c:pt idx="93">
                  <c:v>0.87499999999999756</c:v>
                </c:pt>
                <c:pt idx="94">
                  <c:v>0.91666666666666419</c:v>
                </c:pt>
                <c:pt idx="95">
                  <c:v>0.95833333333333082</c:v>
                </c:pt>
                <c:pt idx="96">
                  <c:v>0.99999999999999745</c:v>
                </c:pt>
                <c:pt idx="97">
                  <c:v>1.0416666666666641</c:v>
                </c:pt>
                <c:pt idx="98">
                  <c:v>1.0833333333333308</c:v>
                </c:pt>
                <c:pt idx="99">
                  <c:v>1.1249999999999976</c:v>
                </c:pt>
                <c:pt idx="100">
                  <c:v>1.1666666666666643</c:v>
                </c:pt>
                <c:pt idx="101">
                  <c:v>1.208333333333331</c:v>
                </c:pt>
                <c:pt idx="102">
                  <c:v>1.2499999999999978</c:v>
                </c:pt>
                <c:pt idx="103">
                  <c:v>1.2916666666666645</c:v>
                </c:pt>
                <c:pt idx="104">
                  <c:v>1.3333333333333313</c:v>
                </c:pt>
                <c:pt idx="105">
                  <c:v>1.374999999999998</c:v>
                </c:pt>
                <c:pt idx="106">
                  <c:v>1.4166666666666647</c:v>
                </c:pt>
                <c:pt idx="107">
                  <c:v>1.4583333333333315</c:v>
                </c:pt>
                <c:pt idx="108">
                  <c:v>1.4999999999999982</c:v>
                </c:pt>
                <c:pt idx="109">
                  <c:v>1.541666666666665</c:v>
                </c:pt>
                <c:pt idx="110">
                  <c:v>1.5833333333333317</c:v>
                </c:pt>
                <c:pt idx="111">
                  <c:v>1.6249999999999984</c:v>
                </c:pt>
                <c:pt idx="112">
                  <c:v>1.6666666666666652</c:v>
                </c:pt>
                <c:pt idx="113">
                  <c:v>1.7083333333333319</c:v>
                </c:pt>
                <c:pt idx="114">
                  <c:v>1.7499999999999987</c:v>
                </c:pt>
                <c:pt idx="115">
                  <c:v>1.7916666666666654</c:v>
                </c:pt>
                <c:pt idx="116">
                  <c:v>1.8333333333333321</c:v>
                </c:pt>
                <c:pt idx="117">
                  <c:v>1.8749999999999989</c:v>
                </c:pt>
                <c:pt idx="118">
                  <c:v>1.9166666666666656</c:v>
                </c:pt>
                <c:pt idx="119">
                  <c:v>1.9583333333333324</c:v>
                </c:pt>
                <c:pt idx="120">
                  <c:v>1.9999999999999991</c:v>
                </c:pt>
                <c:pt idx="121">
                  <c:v>2.0416666666666656</c:v>
                </c:pt>
                <c:pt idx="122">
                  <c:v>2.0833333333333321</c:v>
                </c:pt>
                <c:pt idx="123">
                  <c:v>2.1249999999999987</c:v>
                </c:pt>
                <c:pt idx="124">
                  <c:v>2.1666666666666652</c:v>
                </c:pt>
                <c:pt idx="125">
                  <c:v>2.2083333333333317</c:v>
                </c:pt>
                <c:pt idx="126">
                  <c:v>2.2499999999999982</c:v>
                </c:pt>
                <c:pt idx="127">
                  <c:v>2.2916666666666647</c:v>
                </c:pt>
                <c:pt idx="128">
                  <c:v>2.3333333333333313</c:v>
                </c:pt>
                <c:pt idx="129">
                  <c:v>2.3749999999999978</c:v>
                </c:pt>
                <c:pt idx="130">
                  <c:v>2.4166666666666643</c:v>
                </c:pt>
                <c:pt idx="131">
                  <c:v>2.4583333333333308</c:v>
                </c:pt>
                <c:pt idx="132">
                  <c:v>2.4999999999999973</c:v>
                </c:pt>
                <c:pt idx="133">
                  <c:v>2.5416666666666639</c:v>
                </c:pt>
                <c:pt idx="134">
                  <c:v>2.5833333333333304</c:v>
                </c:pt>
                <c:pt idx="135">
                  <c:v>2.6249999999999969</c:v>
                </c:pt>
                <c:pt idx="136">
                  <c:v>2.6666666666666634</c:v>
                </c:pt>
                <c:pt idx="137">
                  <c:v>2.7083333333333299</c:v>
                </c:pt>
                <c:pt idx="138">
                  <c:v>2.7499999999999964</c:v>
                </c:pt>
                <c:pt idx="139">
                  <c:v>2.791666666666663</c:v>
                </c:pt>
                <c:pt idx="140">
                  <c:v>2.8333333333333295</c:v>
                </c:pt>
                <c:pt idx="141">
                  <c:v>2.874999999999996</c:v>
                </c:pt>
                <c:pt idx="142">
                  <c:v>2.9166666666666625</c:v>
                </c:pt>
                <c:pt idx="143">
                  <c:v>2.958333333333329</c:v>
                </c:pt>
                <c:pt idx="144">
                  <c:v>2.9999999999999956</c:v>
                </c:pt>
              </c:numCache>
            </c:numRef>
          </c:xVal>
          <c:yVal>
            <c:numRef>
              <c:f>'#_Empirical Rule'!$AO$52:$AO$196</c:f>
              <c:numCache>
                <c:formatCode>0.000</c:formatCode>
                <c:ptCount val="1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147E-4DAA-8BA2-47EC959FF34A}"/>
            </c:ext>
          </c:extLst>
        </c:ser>
        <c:ser>
          <c:idx val="2"/>
          <c:order val="5"/>
          <c:tx>
            <c:strRef>
              <c:f>'#_Empirical Rule'!$AP$51</c:f>
              <c:strCache>
                <c:ptCount val="1"/>
                <c:pt idx="0">
                  <c:v> X3</c:v>
                </c:pt>
              </c:strCache>
            </c:strRef>
          </c:tx>
          <c:spPr>
            <a:ln w="22225" cap="rnd">
              <a:noFill/>
              <a:prstDash val="solid"/>
              <a:round/>
            </a:ln>
            <a:effectLst/>
          </c:spPr>
          <c:marker>
            <c:symbol val="none"/>
          </c:marker>
          <c:errBars>
            <c:errDir val="y"/>
            <c:errBarType val="minus"/>
            <c:errValType val="percentage"/>
            <c:noEndCap val="1"/>
            <c:val val="100"/>
            <c:spPr>
              <a:noFill/>
              <a:ln w="50800" cap="flat" cmpd="sng" algn="ctr">
                <a:solidFill>
                  <a:schemeClr val="tx1">
                    <a:alpha val="23366"/>
                  </a:schemeClr>
                </a:solidFill>
                <a:prstDash val="solid"/>
                <a:round/>
              </a:ln>
              <a:effectLst/>
            </c:spPr>
          </c:errBars>
          <c:xVal>
            <c:numRef>
              <c:f>'#_Empirical Rule'!$AL$52:$AL$196</c:f>
              <c:numCache>
                <c:formatCode>0.00</c:formatCode>
                <c:ptCount val="145"/>
                <c:pt idx="0">
                  <c:v>-3</c:v>
                </c:pt>
                <c:pt idx="1">
                  <c:v>-2.9583333333333335</c:v>
                </c:pt>
                <c:pt idx="2">
                  <c:v>-2.916666666666667</c:v>
                </c:pt>
                <c:pt idx="3">
                  <c:v>-2.8750000000000004</c:v>
                </c:pt>
                <c:pt idx="4">
                  <c:v>-2.8333333333333339</c:v>
                </c:pt>
                <c:pt idx="5">
                  <c:v>-2.7916666666666674</c:v>
                </c:pt>
                <c:pt idx="6">
                  <c:v>-2.7500000000000009</c:v>
                </c:pt>
                <c:pt idx="7">
                  <c:v>-2.7083333333333344</c:v>
                </c:pt>
                <c:pt idx="8">
                  <c:v>-2.6666666666666679</c:v>
                </c:pt>
                <c:pt idx="9">
                  <c:v>-2.6250000000000013</c:v>
                </c:pt>
                <c:pt idx="10">
                  <c:v>-2.5833333333333348</c:v>
                </c:pt>
                <c:pt idx="11">
                  <c:v>-2.5416666666666683</c:v>
                </c:pt>
                <c:pt idx="12">
                  <c:v>-2.5000000000000018</c:v>
                </c:pt>
                <c:pt idx="13">
                  <c:v>-2.4583333333333353</c:v>
                </c:pt>
                <c:pt idx="14">
                  <c:v>-2.4166666666666687</c:v>
                </c:pt>
                <c:pt idx="15">
                  <c:v>-2.3750000000000022</c:v>
                </c:pt>
                <c:pt idx="16">
                  <c:v>-2.3333333333333357</c:v>
                </c:pt>
                <c:pt idx="17">
                  <c:v>-2.2916666666666692</c:v>
                </c:pt>
                <c:pt idx="18">
                  <c:v>-2.2500000000000027</c:v>
                </c:pt>
                <c:pt idx="19">
                  <c:v>-2.2083333333333361</c:v>
                </c:pt>
                <c:pt idx="20">
                  <c:v>-2.1666666666666696</c:v>
                </c:pt>
                <c:pt idx="21">
                  <c:v>-2.1250000000000031</c:v>
                </c:pt>
                <c:pt idx="22">
                  <c:v>-2.0833333333333366</c:v>
                </c:pt>
                <c:pt idx="23">
                  <c:v>-2.0416666666666701</c:v>
                </c:pt>
                <c:pt idx="24">
                  <c:v>-2.0000000000000036</c:v>
                </c:pt>
                <c:pt idx="25">
                  <c:v>-1.9583333333333368</c:v>
                </c:pt>
                <c:pt idx="26">
                  <c:v>-1.9166666666666701</c:v>
                </c:pt>
                <c:pt idx="27">
                  <c:v>-1.8750000000000033</c:v>
                </c:pt>
                <c:pt idx="28">
                  <c:v>-1.8333333333333366</c:v>
                </c:pt>
                <c:pt idx="29">
                  <c:v>-1.7916666666666698</c:v>
                </c:pt>
                <c:pt idx="30">
                  <c:v>-1.7500000000000031</c:v>
                </c:pt>
                <c:pt idx="31">
                  <c:v>-1.7083333333333364</c:v>
                </c:pt>
                <c:pt idx="32">
                  <c:v>-1.6666666666666696</c:v>
                </c:pt>
                <c:pt idx="33">
                  <c:v>-1.6250000000000029</c:v>
                </c:pt>
                <c:pt idx="34">
                  <c:v>-1.5833333333333361</c:v>
                </c:pt>
                <c:pt idx="35">
                  <c:v>-1.5416666666666694</c:v>
                </c:pt>
                <c:pt idx="36">
                  <c:v>-1.5000000000000027</c:v>
                </c:pt>
                <c:pt idx="37">
                  <c:v>-1.4583333333333359</c:v>
                </c:pt>
                <c:pt idx="38">
                  <c:v>-1.4166666666666692</c:v>
                </c:pt>
                <c:pt idx="39">
                  <c:v>-1.3750000000000024</c:v>
                </c:pt>
                <c:pt idx="40">
                  <c:v>-1.3333333333333357</c:v>
                </c:pt>
                <c:pt idx="41">
                  <c:v>-1.291666666666669</c:v>
                </c:pt>
                <c:pt idx="42">
                  <c:v>-1.2500000000000022</c:v>
                </c:pt>
                <c:pt idx="43">
                  <c:v>-1.2083333333333355</c:v>
                </c:pt>
                <c:pt idx="44">
                  <c:v>-1.1666666666666687</c:v>
                </c:pt>
                <c:pt idx="45">
                  <c:v>-1.125000000000002</c:v>
                </c:pt>
                <c:pt idx="46">
                  <c:v>-1.0833333333333353</c:v>
                </c:pt>
                <c:pt idx="47">
                  <c:v>-1.0416666666666685</c:v>
                </c:pt>
                <c:pt idx="48">
                  <c:v>-1.0000000000000018</c:v>
                </c:pt>
                <c:pt idx="49">
                  <c:v>-0.95833333333333515</c:v>
                </c:pt>
                <c:pt idx="50">
                  <c:v>-0.91666666666666852</c:v>
                </c:pt>
                <c:pt idx="51">
                  <c:v>-0.87500000000000189</c:v>
                </c:pt>
                <c:pt idx="52">
                  <c:v>-0.83333333333333526</c:v>
                </c:pt>
                <c:pt idx="53">
                  <c:v>-0.79166666666666863</c:v>
                </c:pt>
                <c:pt idx="54">
                  <c:v>-0.750000000000002</c:v>
                </c:pt>
                <c:pt idx="55">
                  <c:v>-0.70833333333333537</c:v>
                </c:pt>
                <c:pt idx="56">
                  <c:v>-0.66666666666666874</c:v>
                </c:pt>
                <c:pt idx="57">
                  <c:v>-0.62500000000000211</c:v>
                </c:pt>
                <c:pt idx="58">
                  <c:v>-0.58333333333333548</c:v>
                </c:pt>
                <c:pt idx="59">
                  <c:v>-0.54166666666666885</c:v>
                </c:pt>
                <c:pt idx="60">
                  <c:v>-0.50000000000000222</c:v>
                </c:pt>
                <c:pt idx="61">
                  <c:v>-0.45833333333333554</c:v>
                </c:pt>
                <c:pt idx="62">
                  <c:v>-0.41666666666666885</c:v>
                </c:pt>
                <c:pt idx="63">
                  <c:v>-0.37500000000000216</c:v>
                </c:pt>
                <c:pt idx="64">
                  <c:v>-0.33333333333333548</c:v>
                </c:pt>
                <c:pt idx="65">
                  <c:v>-0.29166666666666879</c:v>
                </c:pt>
                <c:pt idx="66">
                  <c:v>-0.25000000000000211</c:v>
                </c:pt>
                <c:pt idx="67">
                  <c:v>-0.20833333333333545</c:v>
                </c:pt>
                <c:pt idx="68">
                  <c:v>-0.16666666666666879</c:v>
                </c:pt>
                <c:pt idx="69">
                  <c:v>-0.12500000000000214</c:v>
                </c:pt>
                <c:pt idx="70">
                  <c:v>-8.333333333333548E-2</c:v>
                </c:pt>
                <c:pt idx="71">
                  <c:v>-4.1666666666668815E-2</c:v>
                </c:pt>
                <c:pt idx="72">
                  <c:v>-2.1510571102112408E-15</c:v>
                </c:pt>
                <c:pt idx="73">
                  <c:v>4.1666666666664513E-2</c:v>
                </c:pt>
                <c:pt idx="74">
                  <c:v>8.3333333333331178E-2</c:v>
                </c:pt>
                <c:pt idx="75">
                  <c:v>0.12499999999999784</c:v>
                </c:pt>
                <c:pt idx="76">
                  <c:v>0.16666666666666449</c:v>
                </c:pt>
                <c:pt idx="77">
                  <c:v>0.20833333333333115</c:v>
                </c:pt>
                <c:pt idx="78">
                  <c:v>0.24999999999999781</c:v>
                </c:pt>
                <c:pt idx="79">
                  <c:v>0.29166666666666446</c:v>
                </c:pt>
                <c:pt idx="80">
                  <c:v>0.33333333333333115</c:v>
                </c:pt>
                <c:pt idx="81">
                  <c:v>0.37499999999999784</c:v>
                </c:pt>
                <c:pt idx="82">
                  <c:v>0.41666666666666452</c:v>
                </c:pt>
                <c:pt idx="83">
                  <c:v>0.45833333333333121</c:v>
                </c:pt>
                <c:pt idx="84">
                  <c:v>0.49999999999999789</c:v>
                </c:pt>
                <c:pt idx="85">
                  <c:v>0.54166666666666452</c:v>
                </c:pt>
                <c:pt idx="86">
                  <c:v>0.58333333333333115</c:v>
                </c:pt>
                <c:pt idx="87">
                  <c:v>0.62499999999999778</c:v>
                </c:pt>
                <c:pt idx="88">
                  <c:v>0.66666666666666441</c:v>
                </c:pt>
                <c:pt idx="89">
                  <c:v>0.70833333333333104</c:v>
                </c:pt>
                <c:pt idx="90">
                  <c:v>0.74999999999999767</c:v>
                </c:pt>
                <c:pt idx="91">
                  <c:v>0.7916666666666643</c:v>
                </c:pt>
                <c:pt idx="92">
                  <c:v>0.83333333333333093</c:v>
                </c:pt>
                <c:pt idx="93">
                  <c:v>0.87499999999999756</c:v>
                </c:pt>
                <c:pt idx="94">
                  <c:v>0.91666666666666419</c:v>
                </c:pt>
                <c:pt idx="95">
                  <c:v>0.95833333333333082</c:v>
                </c:pt>
                <c:pt idx="96">
                  <c:v>0.99999999999999745</c:v>
                </c:pt>
                <c:pt idx="97">
                  <c:v>1.0416666666666641</c:v>
                </c:pt>
                <c:pt idx="98">
                  <c:v>1.0833333333333308</c:v>
                </c:pt>
                <c:pt idx="99">
                  <c:v>1.1249999999999976</c:v>
                </c:pt>
                <c:pt idx="100">
                  <c:v>1.1666666666666643</c:v>
                </c:pt>
                <c:pt idx="101">
                  <c:v>1.208333333333331</c:v>
                </c:pt>
                <c:pt idx="102">
                  <c:v>1.2499999999999978</c:v>
                </c:pt>
                <c:pt idx="103">
                  <c:v>1.2916666666666645</c:v>
                </c:pt>
                <c:pt idx="104">
                  <c:v>1.3333333333333313</c:v>
                </c:pt>
                <c:pt idx="105">
                  <c:v>1.374999999999998</c:v>
                </c:pt>
                <c:pt idx="106">
                  <c:v>1.4166666666666647</c:v>
                </c:pt>
                <c:pt idx="107">
                  <c:v>1.4583333333333315</c:v>
                </c:pt>
                <c:pt idx="108">
                  <c:v>1.4999999999999982</c:v>
                </c:pt>
                <c:pt idx="109">
                  <c:v>1.541666666666665</c:v>
                </c:pt>
                <c:pt idx="110">
                  <c:v>1.5833333333333317</c:v>
                </c:pt>
                <c:pt idx="111">
                  <c:v>1.6249999999999984</c:v>
                </c:pt>
                <c:pt idx="112">
                  <c:v>1.6666666666666652</c:v>
                </c:pt>
                <c:pt idx="113">
                  <c:v>1.7083333333333319</c:v>
                </c:pt>
                <c:pt idx="114">
                  <c:v>1.7499999999999987</c:v>
                </c:pt>
                <c:pt idx="115">
                  <c:v>1.7916666666666654</c:v>
                </c:pt>
                <c:pt idx="116">
                  <c:v>1.8333333333333321</c:v>
                </c:pt>
                <c:pt idx="117">
                  <c:v>1.8749999999999989</c:v>
                </c:pt>
                <c:pt idx="118">
                  <c:v>1.9166666666666656</c:v>
                </c:pt>
                <c:pt idx="119">
                  <c:v>1.9583333333333324</c:v>
                </c:pt>
                <c:pt idx="120">
                  <c:v>1.9999999999999991</c:v>
                </c:pt>
                <c:pt idx="121">
                  <c:v>2.0416666666666656</c:v>
                </c:pt>
                <c:pt idx="122">
                  <c:v>2.0833333333333321</c:v>
                </c:pt>
                <c:pt idx="123">
                  <c:v>2.1249999999999987</c:v>
                </c:pt>
                <c:pt idx="124">
                  <c:v>2.1666666666666652</c:v>
                </c:pt>
                <c:pt idx="125">
                  <c:v>2.2083333333333317</c:v>
                </c:pt>
                <c:pt idx="126">
                  <c:v>2.2499999999999982</c:v>
                </c:pt>
                <c:pt idx="127">
                  <c:v>2.2916666666666647</c:v>
                </c:pt>
                <c:pt idx="128">
                  <c:v>2.3333333333333313</c:v>
                </c:pt>
                <c:pt idx="129">
                  <c:v>2.3749999999999978</c:v>
                </c:pt>
                <c:pt idx="130">
                  <c:v>2.4166666666666643</c:v>
                </c:pt>
                <c:pt idx="131">
                  <c:v>2.4583333333333308</c:v>
                </c:pt>
                <c:pt idx="132">
                  <c:v>2.4999999999999973</c:v>
                </c:pt>
                <c:pt idx="133">
                  <c:v>2.5416666666666639</c:v>
                </c:pt>
                <c:pt idx="134">
                  <c:v>2.5833333333333304</c:v>
                </c:pt>
                <c:pt idx="135">
                  <c:v>2.6249999999999969</c:v>
                </c:pt>
                <c:pt idx="136">
                  <c:v>2.6666666666666634</c:v>
                </c:pt>
                <c:pt idx="137">
                  <c:v>2.7083333333333299</c:v>
                </c:pt>
                <c:pt idx="138">
                  <c:v>2.7499999999999964</c:v>
                </c:pt>
                <c:pt idx="139">
                  <c:v>2.791666666666663</c:v>
                </c:pt>
                <c:pt idx="140">
                  <c:v>2.8333333333333295</c:v>
                </c:pt>
                <c:pt idx="141">
                  <c:v>2.874999999999996</c:v>
                </c:pt>
                <c:pt idx="142">
                  <c:v>2.9166666666666625</c:v>
                </c:pt>
                <c:pt idx="143">
                  <c:v>2.958333333333329</c:v>
                </c:pt>
                <c:pt idx="144">
                  <c:v>2.9999999999999956</c:v>
                </c:pt>
              </c:numCache>
            </c:numRef>
          </c:xVal>
          <c:yVal>
            <c:numRef>
              <c:f>'#_Empirical Rule'!$AP$52:$AP$196</c:f>
              <c:numCache>
                <c:formatCode>0.000</c:formatCode>
                <c:ptCount val="1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147E-4DAA-8BA2-47EC959FF34A}"/>
            </c:ext>
          </c:extLst>
        </c:ser>
        <c:ser>
          <c:idx val="3"/>
          <c:order val="6"/>
          <c:tx>
            <c:strRef>
              <c:f>'#_Empirical Rule'!$AA$115</c:f>
              <c:strCache>
                <c:ptCount val="1"/>
                <c:pt idx="0">
                  <c:v>stdev bars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errBars>
            <c:errDir val="y"/>
            <c:errBarType val="minus"/>
            <c:errValType val="percentage"/>
            <c:noEndCap val="0"/>
            <c:val val="100"/>
            <c:spPr>
              <a:noFill/>
              <a:ln w="31750" cap="flat" cmpd="sng" algn="ctr">
                <a:solidFill>
                  <a:srgbClr val="00B0F0"/>
                </a:solidFill>
                <a:round/>
              </a:ln>
              <a:effectLst>
                <a:glow>
                  <a:schemeClr val="bg1"/>
                </a:glow>
              </a:effectLst>
            </c:spPr>
          </c:errBars>
          <c:xVal>
            <c:numRef>
              <c:f>'#_Empirical Rule'!$X$117:$X$123</c:f>
              <c:numCache>
                <c:formatCode>General</c:formatCode>
                <c:ptCount val="7"/>
                <c:pt idx="0">
                  <c:v>-3</c:v>
                </c:pt>
                <c:pt idx="1">
                  <c:v>-2</c:v>
                </c:pt>
                <c:pt idx="2">
                  <c:v>-1</c:v>
                </c:pt>
                <c:pt idx="3">
                  <c:v>0</c:v>
                </c:pt>
                <c:pt idx="4">
                  <c:v>1</c:v>
                </c:pt>
                <c:pt idx="5">
                  <c:v>2</c:v>
                </c:pt>
                <c:pt idx="6">
                  <c:v>3</c:v>
                </c:pt>
              </c:numCache>
            </c:numRef>
          </c:xVal>
          <c:yVal>
            <c:numRef>
              <c:f>'#_Empirical Rule'!$AA$117:$AA$123</c:f>
              <c:numCache>
                <c:formatCode>0.000</c:formatCode>
                <c:ptCount val="7"/>
                <c:pt idx="0">
                  <c:v>4.4318484119380075E-3</c:v>
                </c:pt>
                <c:pt idx="1">
                  <c:v>5.3990966513188063E-2</c:v>
                </c:pt>
                <c:pt idx="2">
                  <c:v>0.24197072451914337</c:v>
                </c:pt>
                <c:pt idx="3">
                  <c:v>0.3989422804014327</c:v>
                </c:pt>
                <c:pt idx="4">
                  <c:v>0.24197072451914337</c:v>
                </c:pt>
                <c:pt idx="5">
                  <c:v>5.3990966513188063E-2</c:v>
                </c:pt>
                <c:pt idx="6">
                  <c:v>4.4318484119380075E-3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147E-4DAA-8BA2-47EC959FF34A}"/>
            </c:ext>
          </c:extLst>
        </c:ser>
        <c:ser>
          <c:idx val="10"/>
          <c:order val="7"/>
          <c:tx>
            <c:strRef>
              <c:f>'#_Empirical Rule'!$X$115</c:f>
              <c:strCache>
                <c:ptCount val="1"/>
                <c:pt idx="0">
                  <c:v>stdev</c:v>
                </c:pt>
              </c:strCache>
            </c:strRef>
          </c:tx>
          <c:spPr>
            <a:ln w="12700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tx>
                <c:rich>
                  <a:bodyPr/>
                  <a:lstStyle/>
                  <a:p>
                    <a:fld id="{215E5323-7A2C-44B8-93ED-5FE2FF81370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147E-4DAA-8BA2-47EC959FF34A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EF7F04FE-0604-4434-A6DD-A32EAA7C439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147E-4DAA-8BA2-47EC959FF34A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0F77313F-8F2A-4AE3-B41F-177C4CAC7B1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147E-4DAA-8BA2-47EC959FF34A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5C3BEAC4-76E0-43D4-B53F-947A65F6305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147E-4DAA-8BA2-47EC959FF34A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53B53337-3AA5-4FBC-A47F-BB4AAFC20C3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147E-4DAA-8BA2-47EC959FF34A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BCFF8EEB-0A8F-4838-94DB-0A462A93377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E-147E-4DAA-8BA2-47EC959FF34A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CEADA357-0112-416C-9690-5EF7E1F5E3E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F-147E-4DAA-8BA2-47EC959FF34A}"/>
                </c:ext>
              </c:extLst>
            </c:dLbl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eparator>,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'#_Empirical Rule'!$X$117:$X$123</c:f>
              <c:numCache>
                <c:formatCode>General</c:formatCode>
                <c:ptCount val="7"/>
                <c:pt idx="0">
                  <c:v>-3</c:v>
                </c:pt>
                <c:pt idx="1">
                  <c:v>-2</c:v>
                </c:pt>
                <c:pt idx="2">
                  <c:v>-1</c:v>
                </c:pt>
                <c:pt idx="3">
                  <c:v>0</c:v>
                </c:pt>
                <c:pt idx="4">
                  <c:v>1</c:v>
                </c:pt>
                <c:pt idx="5">
                  <c:v>2</c:v>
                </c:pt>
                <c:pt idx="6">
                  <c:v>3</c:v>
                </c:pt>
              </c:numCache>
            </c:numRef>
          </c:xVal>
          <c:yVal>
            <c:numRef>
              <c:f>'#_Empirical Rule'!$Y$117:$Y$123</c:f>
              <c:numCache>
                <c:formatCode>General</c:formatCode>
                <c:ptCount val="7"/>
                <c:pt idx="0">
                  <c:v>-0.02</c:v>
                </c:pt>
                <c:pt idx="1">
                  <c:v>-0.02</c:v>
                </c:pt>
                <c:pt idx="2">
                  <c:v>-0.02</c:v>
                </c:pt>
                <c:pt idx="3">
                  <c:v>-0.02</c:v>
                </c:pt>
                <c:pt idx="4">
                  <c:v>-0.02</c:v>
                </c:pt>
                <c:pt idx="5">
                  <c:v>-0.02</c:v>
                </c:pt>
                <c:pt idx="6">
                  <c:v>-0.02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'#_Empirical Rule'!$Z$117:$Z$123</c15:f>
                <c15:dlblRangeCache>
                  <c:ptCount val="7"/>
                  <c:pt idx="0">
                    <c:v>-3z</c:v>
                  </c:pt>
                  <c:pt idx="1">
                    <c:v>-2z</c:v>
                  </c:pt>
                  <c:pt idx="2">
                    <c:v>-1z</c:v>
                  </c:pt>
                  <c:pt idx="3">
                    <c:v>0</c:v>
                  </c:pt>
                  <c:pt idx="4">
                    <c:v>1z</c:v>
                  </c:pt>
                  <c:pt idx="5">
                    <c:v>2z</c:v>
                  </c:pt>
                  <c:pt idx="6">
                    <c:v>3z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10-147E-4DAA-8BA2-47EC959FF34A}"/>
            </c:ext>
          </c:extLst>
        </c:ser>
        <c:ser>
          <c:idx val="9"/>
          <c:order val="8"/>
          <c:tx>
            <c:strRef>
              <c:f>'#_Empirical Rule'!$Z$126</c:f>
              <c:strCache>
                <c:ptCount val="1"/>
                <c:pt idx="0">
                  <c:v>emp rule labels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dLbls>
            <c:dLbl>
              <c:idx val="0"/>
              <c:tx>
                <c:rich>
                  <a:bodyPr/>
                  <a:lstStyle/>
                  <a:p>
                    <a:fld id="{3FFCC6B8-0C63-48AA-A053-4457B06C332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1-147E-4DAA-8BA2-47EC959FF34A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1F5DEB73-552F-4B3D-96F9-B5CEADD2015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2-147E-4DAA-8BA2-47EC959FF34A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DC0449D2-248B-4324-B0C2-39EBB037D64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3-147E-4DAA-8BA2-47EC959FF34A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851EF2F1-6B7F-4ABB-BFE5-CB3E63E5DBB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4-147E-4DAA-8BA2-47EC959FF34A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E908C355-1AD5-4C9B-B4C1-9F1D7172173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5-147E-4DAA-8BA2-47EC959FF34A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3A9F3B0B-0D5A-48E5-BAB0-72CFA1267BA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6-147E-4DAA-8BA2-47EC959FF34A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0C38357C-A011-41AE-833E-C2A32E77520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7-147E-4DAA-8BA2-47EC959FF34A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C1782DF6-6AFC-4BE4-B09F-C8361AB0F34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8-147E-4DAA-8BA2-47EC959FF34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>
                    <a:solidFill>
                      <a:srgbClr val="00B0F0"/>
                    </a:solidFill>
                    <a:latin typeface="+mn-lt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'#_Empirical Rule'!$X$127:$X$134</c:f>
              <c:numCache>
                <c:formatCode>General</c:formatCode>
                <c:ptCount val="8"/>
                <c:pt idx="0">
                  <c:v>-3.5</c:v>
                </c:pt>
                <c:pt idx="1">
                  <c:v>-2.5</c:v>
                </c:pt>
                <c:pt idx="2">
                  <c:v>-1.5</c:v>
                </c:pt>
                <c:pt idx="3">
                  <c:v>-0.5</c:v>
                </c:pt>
                <c:pt idx="4">
                  <c:v>0.5</c:v>
                </c:pt>
                <c:pt idx="5">
                  <c:v>1.5</c:v>
                </c:pt>
                <c:pt idx="6">
                  <c:v>2.5</c:v>
                </c:pt>
                <c:pt idx="7">
                  <c:v>3.5</c:v>
                </c:pt>
              </c:numCache>
            </c:numRef>
          </c:xVal>
          <c:yVal>
            <c:numRef>
              <c:f>'#_Empirical Rule'!$Y$127:$Y$134</c:f>
              <c:numCache>
                <c:formatCode>General</c:formatCode>
                <c:ptCount val="8"/>
                <c:pt idx="0">
                  <c:v>-0.02</c:v>
                </c:pt>
                <c:pt idx="1">
                  <c:v>-0.02</c:v>
                </c:pt>
                <c:pt idx="2">
                  <c:v>-0.02</c:v>
                </c:pt>
                <c:pt idx="3">
                  <c:v>-0.02</c:v>
                </c:pt>
                <c:pt idx="4">
                  <c:v>-0.02</c:v>
                </c:pt>
                <c:pt idx="5">
                  <c:v>-0.02</c:v>
                </c:pt>
                <c:pt idx="6">
                  <c:v>-0.02</c:v>
                </c:pt>
                <c:pt idx="7">
                  <c:v>-0.02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'#_Empirical Rule'!$Z$127:$Z$134</c15:f>
                <c15:dlblRangeCache>
                  <c:ptCount val="8"/>
                  <c:pt idx="0">
                    <c:v>0.5%</c:v>
                  </c:pt>
                  <c:pt idx="1">
                    <c:v>2.0%</c:v>
                  </c:pt>
                  <c:pt idx="2">
                    <c:v>13.5%</c:v>
                  </c:pt>
                  <c:pt idx="3">
                    <c:v>34.0%</c:v>
                  </c:pt>
                  <c:pt idx="4">
                    <c:v>34.0%</c:v>
                  </c:pt>
                  <c:pt idx="5">
                    <c:v>13.5%</c:v>
                  </c:pt>
                  <c:pt idx="6">
                    <c:v>2.0%</c:v>
                  </c:pt>
                  <c:pt idx="7">
                    <c:v>0.5%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19-147E-4DAA-8BA2-47EC959FF34A}"/>
            </c:ext>
          </c:extLst>
        </c:ser>
        <c:ser>
          <c:idx val="8"/>
          <c:order val="9"/>
          <c:tx>
            <c:strRef>
              <c:f>'#_Empirical Rule'!$X$137</c:f>
              <c:strCache>
                <c:ptCount val="1"/>
                <c:pt idx="0">
                  <c:v>cumm prob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1"/>
                </c:ext>
                <c:ext xmlns:c16="http://schemas.microsoft.com/office/drawing/2014/chart" uri="{C3380CC4-5D6E-409C-BE32-E72D297353CC}">
                  <c16:uniqueId val="{0000001A-147E-4DAA-8BA2-47EC959FF34A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B-147E-4DAA-8BA2-47EC959FF34A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C-147E-4DAA-8BA2-47EC959FF34A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D-147E-4DAA-8BA2-47EC959FF34A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E-147E-4DAA-8BA2-47EC959FF34A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F-147E-4DAA-8BA2-47EC959FF34A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0-147E-4DAA-8BA2-47EC959FF34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rgbClr val="00B0F0"/>
                    </a:solidFill>
                    <a:latin typeface="+mn-lt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'#_Empirical Rule'!$X$138:$X$144</c:f>
              <c:numCache>
                <c:formatCode>General</c:formatCode>
                <c:ptCount val="7"/>
                <c:pt idx="0">
                  <c:v>-3</c:v>
                </c:pt>
                <c:pt idx="1">
                  <c:v>-2</c:v>
                </c:pt>
                <c:pt idx="2">
                  <c:v>-1</c:v>
                </c:pt>
                <c:pt idx="3">
                  <c:v>0</c:v>
                </c:pt>
                <c:pt idx="4">
                  <c:v>1</c:v>
                </c:pt>
                <c:pt idx="5">
                  <c:v>2</c:v>
                </c:pt>
                <c:pt idx="6">
                  <c:v>3</c:v>
                </c:pt>
              </c:numCache>
            </c:numRef>
          </c:xVal>
          <c:yVal>
            <c:numRef>
              <c:f>'#_Empirical Rule'!$Y$138:$Y$144</c:f>
              <c:numCache>
                <c:formatCode>General</c:formatCode>
                <c:ptCount val="7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'#_Empirical Rule'!$AA$138:$AA$144</c15:f>
                <c15:dlblRangeCache>
                  <c:ptCount val="7"/>
                  <c:pt idx="0">
                    <c:v>⟵ 0.5%</c:v>
                  </c:pt>
                  <c:pt idx="1">
                    <c:v>⟵ 2.5%</c:v>
                  </c:pt>
                  <c:pt idx="2">
                    <c:v>⟵ 16.0%</c:v>
                  </c:pt>
                  <c:pt idx="3">
                    <c:v>⟵ 50.0%</c:v>
                  </c:pt>
                  <c:pt idx="4">
                    <c:v>⟵ 84.0%</c:v>
                  </c:pt>
                  <c:pt idx="5">
                    <c:v>⟵ 97.5%</c:v>
                  </c:pt>
                  <c:pt idx="6">
                    <c:v>⟵ 99.5%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21-147E-4DAA-8BA2-47EC959FF34A}"/>
            </c:ext>
          </c:extLst>
        </c:ser>
        <c:ser>
          <c:idx val="11"/>
          <c:order val="10"/>
          <c:tx>
            <c:strRef>
              <c:f>'#_Empirical Rule'!$V$157</c:f>
              <c:strCache>
                <c:ptCount val="1"/>
                <c:pt idx="0">
                  <c:v>X1 stdev axis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dLbls>
            <c:dLbl>
              <c:idx val="0"/>
              <c:tx>
                <c:rich>
                  <a:bodyPr wrap="square" lIns="0" tIns="0" rIns="0" bIns="0" anchor="ctr">
                    <a:noAutofit/>
                  </a:bodyPr>
                  <a:lstStyle/>
                  <a:p>
                    <a:pPr>
                      <a:defRPr sz="1000">
                        <a:solidFill>
                          <a:srgbClr val="C00000"/>
                        </a:solidFill>
                        <a:latin typeface="+mn-lt"/>
                        <a:ea typeface="Verdana" panose="020B0604030504040204" pitchFamily="34" charset="0"/>
                        <a:cs typeface="Verdana" panose="020B0604030504040204" pitchFamily="34" charset="0"/>
                      </a:defRPr>
                    </a:pPr>
                    <a:endParaRPr 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layout>
                    <c:manualLayout>
                      <c:w val="0.10537836571845957"/>
                      <c:h val="3.7432290880533479E-2"/>
                    </c:manualLayout>
                  </c15:layout>
                  <c15:showDataLabelsRange val="1"/>
                </c:ext>
                <c:ext xmlns:c16="http://schemas.microsoft.com/office/drawing/2014/chart" uri="{C3380CC4-5D6E-409C-BE32-E72D297353CC}">
                  <c16:uniqueId val="{00000022-147E-4DAA-8BA2-47EC959FF34A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1"/>
                </c:ext>
                <c:ext xmlns:c16="http://schemas.microsoft.com/office/drawing/2014/chart" uri="{C3380CC4-5D6E-409C-BE32-E72D297353CC}">
                  <c16:uniqueId val="{00000023-147E-4DAA-8BA2-47EC959FF34A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1"/>
                </c:ext>
                <c:ext xmlns:c16="http://schemas.microsoft.com/office/drawing/2014/chart" uri="{C3380CC4-5D6E-409C-BE32-E72D297353CC}">
                  <c16:uniqueId val="{00000024-147E-4DAA-8BA2-47EC959FF34A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5-147E-4DAA-8BA2-47EC959FF34A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147E-4DAA-8BA2-47EC959FF34A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1"/>
                </c:ext>
                <c:ext xmlns:c16="http://schemas.microsoft.com/office/drawing/2014/chart" uri="{C3380CC4-5D6E-409C-BE32-E72D297353CC}">
                  <c16:uniqueId val="{00000027-147E-4DAA-8BA2-47EC959FF34A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1"/>
                </c:ext>
                <c:ext xmlns:c16="http://schemas.microsoft.com/office/drawing/2014/chart" uri="{C3380CC4-5D6E-409C-BE32-E72D297353CC}">
                  <c16:uniqueId val="{00000028-147E-4DAA-8BA2-47EC959FF34A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9-147E-4DAA-8BA2-47EC959FF34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>
                    <a:solidFill>
                      <a:srgbClr val="C00000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eparator>,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'#_Empirical Rule'!$X$159:$X$166</c:f>
              <c:numCache>
                <c:formatCode>General</c:formatCode>
                <c:ptCount val="8"/>
                <c:pt idx="0">
                  <c:v>-4</c:v>
                </c:pt>
                <c:pt idx="1">
                  <c:v>-3</c:v>
                </c:pt>
                <c:pt idx="2">
                  <c:v>-2</c:v>
                </c:pt>
                <c:pt idx="3">
                  <c:v>-1</c:v>
                </c:pt>
                <c:pt idx="4">
                  <c:v>0</c:v>
                </c:pt>
                <c:pt idx="5">
                  <c:v>1</c:v>
                </c:pt>
                <c:pt idx="6">
                  <c:v>2</c:v>
                </c:pt>
                <c:pt idx="7">
                  <c:v>3</c:v>
                </c:pt>
              </c:numCache>
            </c:numRef>
          </c:xVal>
          <c:yVal>
            <c:numRef>
              <c:f>'#_Empirical Rule'!$Y$159:$Y$166</c:f>
              <c:numCache>
                <c:formatCode>General</c:formatCode>
                <c:ptCount val="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'#_Empirical Rule'!$AB$159:$AB$166</c15:f>
                <c15:dlblRangeCache>
                  <c:ptCount val="8"/>
                  <c:pt idx="0">
                    <c:v>  </c:v>
                  </c:pt>
                  <c:pt idx="1">
                    <c:v>  </c:v>
                  </c:pt>
                  <c:pt idx="2">
                    <c:v>  </c:v>
                  </c:pt>
                  <c:pt idx="3">
                    <c:v>  </c:v>
                  </c:pt>
                  <c:pt idx="4">
                    <c:v>  </c:v>
                  </c:pt>
                  <c:pt idx="5">
                    <c:v>  </c:v>
                  </c:pt>
                  <c:pt idx="6">
                    <c:v>  </c:v>
                  </c:pt>
                  <c:pt idx="7">
                    <c:v>  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2A-147E-4DAA-8BA2-47EC959FF34A}"/>
            </c:ext>
          </c:extLst>
        </c:ser>
        <c:ser>
          <c:idx val="4"/>
          <c:order val="11"/>
          <c:tx>
            <c:strRef>
              <c:f>'#_Empirical Rule'!$X$147</c:f>
              <c:strCache>
                <c:ptCount val="1"/>
                <c:pt idx="0">
                  <c:v>X1 raw normal pop axis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2B-147E-4DAA-8BA2-47EC959FF34A}"/>
              </c:ext>
            </c:extLst>
          </c:dPt>
          <c:dLbls>
            <c:dLbl>
              <c:idx val="0"/>
              <c:tx>
                <c:rich>
                  <a:bodyPr rot="0" spcFirstLastPara="1" vertOverflow="ellipsis" vert="horz" wrap="square" lIns="0" tIns="0" rIns="0" bIns="0" anchor="ctr" anchorCtr="0">
                    <a:noAutofit/>
                  </a:bodyPr>
                  <a:lstStyle/>
                  <a:p>
                    <a:pPr algn="ctr">
                      <a:defRPr sz="1000" b="0" i="0" u="none" strike="noStrike" kern="1200" baseline="0">
                        <a:solidFill>
                          <a:srgbClr val="FF0000"/>
                        </a:solidFill>
                        <a:effectLst>
                          <a:glow rad="127000">
                            <a:schemeClr val="bg1"/>
                          </a:glow>
                        </a:effectLst>
                        <a:latin typeface="+mn-lt"/>
                        <a:ea typeface="Verdana" panose="020B0604030504040204" pitchFamily="34" charset="0"/>
                        <a:cs typeface="Verdana" panose="020B0604030504040204" pitchFamily="34" charset="0"/>
                      </a:defRPr>
                    </a:pPr>
                    <a:fld id="{00EC1041-12F6-449D-B8CA-0466863A5B02}" type="CELLRANGE">
                      <a:rPr lang="en-US"/>
                      <a:pPr algn="ctr">
                        <a:defRPr sz="1000" b="0" i="0" u="none" strike="noStrike" kern="1200" baseline="0">
                          <a:solidFill>
                            <a:srgbClr val="FF0000"/>
                          </a:solidFill>
                          <a:effectLst>
                            <a:glow rad="127000">
                              <a:schemeClr val="bg1"/>
                            </a:glow>
                          </a:effectLst>
                          <a:latin typeface="+mn-lt"/>
                          <a:ea typeface="Verdana" panose="020B0604030504040204" pitchFamily="34" charset="0"/>
                          <a:cs typeface="Verdana" panose="020B0604030504040204" pitchFamily="34" charset="0"/>
                        </a:defRPr>
                      </a:pPr>
                      <a:t>[CELLRANGE]</a:t>
                    </a:fld>
                    <a:endParaRPr lang="en-US"/>
                  </a:p>
                </c:rich>
              </c:tx>
              <c:spPr>
                <a:solidFill>
                  <a:schemeClr val="bg1">
                    <a:alpha val="81000"/>
                  </a:schemeClr>
                </a:solidFill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layout>
                    <c:manualLayout>
                      <c:w val="0.1051204694668187"/>
                      <c:h val="4.9085298521524705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C-147E-4DAA-8BA2-47EC959FF34A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22BC36B6-AABF-4439-A2CB-F8FB1A881EC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B-147E-4DAA-8BA2-47EC959FF34A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0BDD4005-556F-494E-A24B-119FDAB3ED2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D-147E-4DAA-8BA2-47EC959FF34A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8FB3DA1B-C6C2-493B-894E-9AFF100CBDB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E-147E-4DAA-8BA2-47EC959FF34A}"/>
                </c:ext>
              </c:extLst>
            </c:dLbl>
            <c:dLbl>
              <c:idx val="4"/>
              <c:tx>
                <c:rich>
                  <a:bodyPr rot="0" spcFirstLastPara="1" vertOverflow="ellipsis" vert="horz" wrap="square" lIns="0" tIns="0" rIns="0" bIns="0" anchor="ctr" anchorCtr="1">
                    <a:spAutoFit/>
                  </a:bodyPr>
                  <a:lstStyle/>
                  <a:p>
                    <a:pPr>
                      <a:defRPr sz="1100" b="0" i="0" u="none" strike="noStrike" kern="1200" baseline="0">
                        <a:solidFill>
                          <a:srgbClr val="FF0000"/>
                        </a:solidFill>
                        <a:latin typeface="+mn-lt"/>
                        <a:ea typeface="Verdana" panose="020B0604030504040204" pitchFamily="34" charset="0"/>
                        <a:cs typeface="Verdana" panose="020B0604030504040204" pitchFamily="34" charset="0"/>
                      </a:defRPr>
                    </a:pPr>
                    <a:fld id="{061D5915-3D3E-4B34-BCA9-88E29D9CB05B}" type="CELLRANGE">
                      <a:rPr lang="en-US"/>
                      <a:pPr>
                        <a:defRPr sz="1100" b="0" i="0" u="none" strike="noStrike" kern="1200" baseline="0">
                          <a:solidFill>
                            <a:srgbClr val="FF0000"/>
                          </a:solidFill>
                          <a:latin typeface="+mn-lt"/>
                          <a:ea typeface="Verdana" panose="020B0604030504040204" pitchFamily="34" charset="0"/>
                          <a:cs typeface="Verdana" panose="020B0604030504040204" pitchFamily="34" charset="0"/>
                        </a:defRPr>
                      </a:pPr>
                      <a:t>[CELLRANGE]</a:t>
                    </a:fld>
                    <a:endParaRPr lang="en-US"/>
                  </a:p>
                </c:rich>
              </c:tx>
              <c:spPr>
                <a:noFill/>
                <a:ln w="6350"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F-147E-4DAA-8BA2-47EC959FF34A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643F5134-3704-46E2-BFC7-91E3E634D00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0-147E-4DAA-8BA2-47EC959FF34A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619BA2A1-FB81-4440-B487-AE8E217344B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1-147E-4DAA-8BA2-47EC959FF34A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B216E099-C163-4D96-AAF3-BEC9FD5F6CB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2-147E-4DAA-8BA2-47EC959FF34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0" tIns="0" rIns="0" bIns="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rgbClr val="FF0000"/>
                    </a:solidFill>
                    <a:latin typeface="+mn-lt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DataLabelsRange val="1"/>
                <c15:showLeaderLines val="0"/>
              </c:ext>
            </c:extLst>
          </c:dLbls>
          <c:xVal>
            <c:numRef>
              <c:f>'#_Empirical Rule'!$X$148:$X$155</c:f>
              <c:numCache>
                <c:formatCode>General</c:formatCode>
                <c:ptCount val="8"/>
                <c:pt idx="0">
                  <c:v>-4</c:v>
                </c:pt>
                <c:pt idx="1">
                  <c:v>-3</c:v>
                </c:pt>
                <c:pt idx="2">
                  <c:v>-2</c:v>
                </c:pt>
                <c:pt idx="3">
                  <c:v>-1</c:v>
                </c:pt>
                <c:pt idx="4">
                  <c:v>0</c:v>
                </c:pt>
                <c:pt idx="5">
                  <c:v>1</c:v>
                </c:pt>
                <c:pt idx="6">
                  <c:v>2</c:v>
                </c:pt>
                <c:pt idx="7">
                  <c:v>3</c:v>
                </c:pt>
              </c:numCache>
            </c:numRef>
          </c:xVal>
          <c:yVal>
            <c:numRef>
              <c:f>'#_Empirical Rule'!$Y$148:$Y$155</c:f>
              <c:numCache>
                <c:formatCode>General</c:formatCode>
                <c:ptCount val="8"/>
                <c:pt idx="0">
                  <c:v>-0.12</c:v>
                </c:pt>
                <c:pt idx="1">
                  <c:v>-0.12</c:v>
                </c:pt>
                <c:pt idx="2">
                  <c:v>-0.12</c:v>
                </c:pt>
                <c:pt idx="3">
                  <c:v>-0.12</c:v>
                </c:pt>
                <c:pt idx="4">
                  <c:v>-0.12</c:v>
                </c:pt>
                <c:pt idx="5">
                  <c:v>-0.12</c:v>
                </c:pt>
                <c:pt idx="6">
                  <c:v>-0.12</c:v>
                </c:pt>
                <c:pt idx="7">
                  <c:v>-0.12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'#_Empirical Rule'!$Z$148:$Z$155</c15:f>
                <c15:dlblRangeCache>
                  <c:ptCount val="8"/>
                  <c:pt idx="1">
                    <c:v>  </c:v>
                  </c:pt>
                  <c:pt idx="2">
                    <c:v>  </c:v>
                  </c:pt>
                  <c:pt idx="3">
                    <c:v>  </c:v>
                  </c:pt>
                  <c:pt idx="4">
                    <c:v>  </c:v>
                  </c:pt>
                  <c:pt idx="5">
                    <c:v>  </c:v>
                  </c:pt>
                  <c:pt idx="6">
                    <c:v>  </c:v>
                  </c:pt>
                  <c:pt idx="7">
                    <c:v>  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33-147E-4DAA-8BA2-47EC959FF34A}"/>
            </c:ext>
          </c:extLst>
        </c:ser>
        <c:ser>
          <c:idx val="12"/>
          <c:order val="12"/>
          <c:tx>
            <c:strRef>
              <c:f>'#_Empirical Rule'!$V$178</c:f>
              <c:strCache>
                <c:ptCount val="1"/>
                <c:pt idx="0">
                  <c:v>X3 stdev axis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dLbls>
            <c:dLbl>
              <c:idx val="0"/>
              <c:tx>
                <c:rich>
                  <a:bodyPr wrap="square" lIns="0" tIns="0" rIns="0" bIns="0" anchor="ctr">
                    <a:noAutofit/>
                  </a:bodyPr>
                  <a:lstStyle/>
                  <a:p>
                    <a:pPr>
                      <a:defRPr sz="900">
                        <a:latin typeface="+mn-lt"/>
                        <a:ea typeface="Verdana" panose="020B0604030504040204" pitchFamily="34" charset="0"/>
                        <a:cs typeface="Verdana" panose="020B0604030504040204" pitchFamily="34" charset="0"/>
                      </a:defRPr>
                    </a:pPr>
                    <a:endParaRPr 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layout>
                    <c:manualLayout>
                      <c:w val="0.10039448451221242"/>
                      <c:h val="4.315050560104243E-2"/>
                    </c:manualLayout>
                  </c15:layout>
                  <c15:showDataLabelsRange val="1"/>
                </c:ext>
                <c:ext xmlns:c16="http://schemas.microsoft.com/office/drawing/2014/chart" uri="{C3380CC4-5D6E-409C-BE32-E72D297353CC}">
                  <c16:uniqueId val="{00000034-147E-4DAA-8BA2-47EC959FF34A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5-147E-4DAA-8BA2-47EC959FF34A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6-147E-4DAA-8BA2-47EC959FF34A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7-147E-4DAA-8BA2-47EC959FF34A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8-147E-4DAA-8BA2-47EC959FF34A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9-147E-4DAA-8BA2-47EC959FF34A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A-147E-4DAA-8BA2-47EC959FF34A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B-147E-4DAA-8BA2-47EC959FF34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0" tIns="0" rIns="0" bIns="0" anchor="ctr">
                <a:spAutoFit/>
              </a:bodyPr>
              <a:lstStyle/>
              <a:p>
                <a:pPr>
                  <a:defRPr sz="900">
                    <a:latin typeface="+mn-lt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DataLabelsRange val="1"/>
                <c15:showLeaderLines val="0"/>
              </c:ext>
            </c:extLst>
          </c:dLbls>
          <c:xVal>
            <c:numRef>
              <c:f>'#_Empirical Rule'!$X$180:$X$187</c:f>
              <c:numCache>
                <c:formatCode>General</c:formatCode>
                <c:ptCount val="8"/>
                <c:pt idx="0">
                  <c:v>-4</c:v>
                </c:pt>
                <c:pt idx="1">
                  <c:v>-3</c:v>
                </c:pt>
                <c:pt idx="2">
                  <c:v>-2</c:v>
                </c:pt>
                <c:pt idx="3">
                  <c:v>-1</c:v>
                </c:pt>
                <c:pt idx="4">
                  <c:v>0</c:v>
                </c:pt>
                <c:pt idx="5">
                  <c:v>1</c:v>
                </c:pt>
                <c:pt idx="6">
                  <c:v>2</c:v>
                </c:pt>
                <c:pt idx="7">
                  <c:v>3</c:v>
                </c:pt>
              </c:numCache>
            </c:numRef>
          </c:xVal>
          <c:yVal>
            <c:numRef>
              <c:f>'#_Empirical Rule'!$Y$180:$Y$187</c:f>
              <c:numCache>
                <c:formatCode>General</c:formatCode>
                <c:ptCount val="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'#_Empirical Rule'!$AB$180:$AB$187</c15:f>
                <c15:dlblRangeCache>
                  <c:ptCount val="8"/>
                  <c:pt idx="0">
                    <c:v>  </c:v>
                  </c:pt>
                  <c:pt idx="1">
                    <c:v>  </c:v>
                  </c:pt>
                  <c:pt idx="2">
                    <c:v>  </c:v>
                  </c:pt>
                  <c:pt idx="3">
                    <c:v>  </c:v>
                  </c:pt>
                  <c:pt idx="4">
                    <c:v>  </c:v>
                  </c:pt>
                  <c:pt idx="5">
                    <c:v>  </c:v>
                  </c:pt>
                  <c:pt idx="6">
                    <c:v>  </c:v>
                  </c:pt>
                  <c:pt idx="7">
                    <c:v>  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3C-147E-4DAA-8BA2-47EC959FF34A}"/>
            </c:ext>
          </c:extLst>
        </c:ser>
        <c:ser>
          <c:idx val="5"/>
          <c:order val="13"/>
          <c:tx>
            <c:strRef>
              <c:f>'#_Empirical Rule'!$X$168</c:f>
              <c:strCache>
                <c:ptCount val="1"/>
                <c:pt idx="0">
                  <c:v>X3 raw normal pop axis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3D-147E-4DAA-8BA2-47EC959FF34A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3E-147E-4DAA-8BA2-47EC959FF34A}"/>
              </c:ext>
            </c:extLst>
          </c:dPt>
          <c:dLbls>
            <c:dLbl>
              <c:idx val="0"/>
              <c:tx>
                <c:rich>
                  <a:bodyPr rot="0" spcFirstLastPara="1" vertOverflow="ellipsis" vert="horz" wrap="square" lIns="0" tIns="0" rIns="0" bIns="0" anchor="ctr" anchorCtr="1">
                    <a:noAutofit/>
                  </a:bodyPr>
                  <a:lstStyle/>
                  <a:p>
                    <a:pPr>
                      <a:defRPr sz="1000" b="0" i="0" u="none" strike="noStrike" kern="1200" baseline="0">
                        <a:solidFill>
                          <a:schemeClr val="tx1"/>
                        </a:solidFill>
                        <a:effectLst>
                          <a:glow rad="127000">
                            <a:schemeClr val="bg1"/>
                          </a:glow>
                        </a:effectLst>
                        <a:latin typeface="+mn-lt"/>
                        <a:ea typeface="Verdana" panose="020B0604030504040204" pitchFamily="34" charset="0"/>
                        <a:cs typeface="Verdana" panose="020B0604030504040204" pitchFamily="34" charset="0"/>
                      </a:defRPr>
                    </a:pPr>
                    <a:endParaRPr lang="en-US"/>
                  </a:p>
                </c:rich>
              </c:tx>
              <c:spPr>
                <a:solidFill>
                  <a:schemeClr val="bg1">
                    <a:alpha val="79676"/>
                  </a:schemeClr>
                </a:solidFill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layout>
                    <c:manualLayout>
                      <c:w val="0.10289971472381856"/>
                      <c:h val="4.9974999667937961E-2"/>
                    </c:manualLayout>
                  </c15:layout>
                  <c15:showDataLabelsRange val="1"/>
                </c:ext>
                <c:ext xmlns:c16="http://schemas.microsoft.com/office/drawing/2014/chart" uri="{C3380CC4-5D6E-409C-BE32-E72D297353CC}">
                  <c16:uniqueId val="{0000003F-147E-4DAA-8BA2-47EC959FF34A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D-147E-4DAA-8BA2-47EC959FF34A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0-147E-4DAA-8BA2-47EC959FF34A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E-147E-4DAA-8BA2-47EC959FF34A}"/>
                </c:ext>
              </c:extLst>
            </c:dLbl>
            <c:dLbl>
              <c:idx val="4"/>
              <c:tx>
                <c:rich>
                  <a:bodyPr rot="0" spcFirstLastPara="1" vertOverflow="ellipsis" vert="horz" wrap="square" lIns="0" tIns="0" rIns="0" bIns="0" anchor="ctr" anchorCtr="1">
                    <a:spAutoFit/>
                  </a:bodyPr>
                  <a:lstStyle/>
                  <a:p>
                    <a:pPr>
                      <a:defRPr sz="1100" b="0" i="0" u="none" strike="noStrike" kern="1200" baseline="0">
                        <a:solidFill>
                          <a:schemeClr val="tx1"/>
                        </a:solidFill>
                        <a:latin typeface="+mn-lt"/>
                        <a:ea typeface="Verdana" panose="020B0604030504040204" pitchFamily="34" charset="0"/>
                        <a:cs typeface="Verdana" panose="020B0604030504040204" pitchFamily="34" charset="0"/>
                      </a:defRPr>
                    </a:pPr>
                    <a:endParaRPr lang="en-US"/>
                  </a:p>
                </c:rich>
              </c:tx>
              <c:spPr>
                <a:noFill/>
                <a:ln w="6350"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1-147E-4DAA-8BA2-47EC959FF34A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2-147E-4DAA-8BA2-47EC959FF34A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3-147E-4DAA-8BA2-47EC959FF34A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4-147E-4DAA-8BA2-47EC959FF34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0" tIns="0" rIns="0" bIns="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DataLabelsRange val="1"/>
                <c15:showLeaderLines val="0"/>
              </c:ext>
            </c:extLst>
          </c:dLbls>
          <c:xVal>
            <c:numRef>
              <c:f>'#_Empirical Rule'!$X$169:$X$176</c:f>
              <c:numCache>
                <c:formatCode>General</c:formatCode>
                <c:ptCount val="8"/>
                <c:pt idx="0">
                  <c:v>-4</c:v>
                </c:pt>
                <c:pt idx="1">
                  <c:v>-3</c:v>
                </c:pt>
                <c:pt idx="2">
                  <c:v>-2</c:v>
                </c:pt>
                <c:pt idx="3">
                  <c:v>-1</c:v>
                </c:pt>
                <c:pt idx="4">
                  <c:v>0</c:v>
                </c:pt>
                <c:pt idx="5">
                  <c:v>1</c:v>
                </c:pt>
                <c:pt idx="6">
                  <c:v>2</c:v>
                </c:pt>
                <c:pt idx="7">
                  <c:v>3</c:v>
                </c:pt>
              </c:numCache>
            </c:numRef>
          </c:xVal>
          <c:yVal>
            <c:numRef>
              <c:f>'#_Empirical Rule'!$Y$169:$Y$176</c:f>
              <c:numCache>
                <c:formatCode>General</c:formatCode>
                <c:ptCount val="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'#_Empirical Rule'!$Z$169:$Z$176</c15:f>
                <c15:dlblRangeCache>
                  <c:ptCount val="8"/>
                  <c:pt idx="1">
                    <c:v>  </c:v>
                  </c:pt>
                  <c:pt idx="2">
                    <c:v>  </c:v>
                  </c:pt>
                  <c:pt idx="3">
                    <c:v>  </c:v>
                  </c:pt>
                  <c:pt idx="4">
                    <c:v>  </c:v>
                  </c:pt>
                  <c:pt idx="5">
                    <c:v>  </c:v>
                  </c:pt>
                  <c:pt idx="6">
                    <c:v>  </c:v>
                  </c:pt>
                  <c:pt idx="7">
                    <c:v>  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45-147E-4DAA-8BA2-47EC959FF34A}"/>
            </c:ext>
          </c:extLst>
        </c:ser>
        <c:ser>
          <c:idx val="6"/>
          <c:order val="14"/>
          <c:tx>
            <c:strRef>
              <c:f>'#_Empirical Rule'!$V$106</c:f>
              <c:strCache>
                <c:ptCount val="1"/>
                <c:pt idx="0">
                  <c:v>X1 Label</c:v>
                </c:pt>
              </c:strCache>
            </c:strRef>
          </c:tx>
          <c:marker>
            <c:symbol val="none"/>
          </c:marker>
          <c:dLbls>
            <c:dLbl>
              <c:idx val="0"/>
              <c:tx>
                <c:rich>
                  <a:bodyPr rot="0" spcFirstLastPara="1" vertOverflow="ellipsis" vert="horz" wrap="square" lIns="0" tIns="0" rIns="0" bIns="0" anchor="ctr" anchorCtr="0">
                    <a:noAutofit/>
                  </a:bodyPr>
                  <a:lstStyle/>
                  <a:p>
                    <a:pPr algn="ctr">
                      <a:defRPr sz="1050" b="0" i="0" u="none" strike="noStrike" kern="1200" baseline="0">
                        <a:solidFill>
                          <a:srgbClr val="FF0000"/>
                        </a:solidFill>
                        <a:effectLst/>
                        <a:latin typeface="+mn-lt"/>
                        <a:ea typeface="Verdana" panose="020B0604030504040204" pitchFamily="34" charset="0"/>
                        <a:cs typeface="Verdana" panose="020B0604030504040204" pitchFamily="34" charset="0"/>
                      </a:defRPr>
                    </a:pPr>
                    <a:endParaRPr 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1761687098372904"/>
                      <c:h val="0.10650976860097064"/>
                    </c:manualLayout>
                  </c15:layout>
                  <c15:showDataLabelsRange val="1"/>
                </c:ext>
                <c:ext xmlns:c16="http://schemas.microsoft.com/office/drawing/2014/chart" uri="{C3380CC4-5D6E-409C-BE32-E72D297353CC}">
                  <c16:uniqueId val="{00000046-147E-4DAA-8BA2-47EC959FF34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0" i="0" u="none" strike="noStrike" kern="1200" baseline="0">
                    <a:solidFill>
                      <a:srgbClr val="FF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l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errBars>
            <c:errDir val="y"/>
            <c:errBarType val="minus"/>
            <c:errValType val="percentage"/>
            <c:noEndCap val="1"/>
            <c:val val="100"/>
            <c:spPr>
              <a:noFill/>
              <a:ln w="38100" cap="flat" cmpd="sng" algn="ctr">
                <a:solidFill>
                  <a:srgbClr val="FF0000">
                    <a:alpha val="38213"/>
                  </a:srgbClr>
                </a:solidFill>
                <a:prstDash val="solid"/>
                <a:round/>
              </a:ln>
              <a:effectLst/>
            </c:spPr>
          </c:errBars>
          <c:xVal>
            <c:numRef>
              <c:f>'#_Empirical Rule'!$X$106</c:f>
              <c:numCache>
                <c:formatCode>0.000</c:formatCode>
                <c:ptCount val="1"/>
                <c:pt idx="0">
                  <c:v>0</c:v>
                </c:pt>
              </c:numCache>
            </c:numRef>
          </c:xVal>
          <c:yVal>
            <c:numRef>
              <c:f>'#_Empirical Rule'!$Y$106</c:f>
              <c:numCache>
                <c:formatCode>0.000</c:formatCode>
                <c:ptCount val="1"/>
                <c:pt idx="0">
                  <c:v>#N/A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'#_Empirical Rule'!$AE$106</c15:f>
                <c15:dlblRangeCache>
                  <c:ptCount val="1"/>
                  <c:pt idx="0">
                    <c:v>⟵ 
P(  )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47-147E-4DAA-8BA2-47EC959FF34A}"/>
            </c:ext>
          </c:extLst>
        </c:ser>
        <c:ser>
          <c:idx val="16"/>
          <c:order val="15"/>
          <c:tx>
            <c:strRef>
              <c:f>'#_Empirical Rule'!$V$107</c:f>
              <c:strCache>
                <c:ptCount val="1"/>
                <c:pt idx="0">
                  <c:v>X2 Label</c:v>
                </c:pt>
              </c:strCache>
            </c:strRef>
          </c:tx>
          <c:marker>
            <c:symbol val="none"/>
          </c:marker>
          <c:dLbls>
            <c:dLbl>
              <c:idx val="0"/>
              <c:tx>
                <c:rich>
                  <a:bodyPr wrap="square" lIns="38100" tIns="19050" rIns="38100" bIns="19050" anchor="ctr">
                    <a:noAutofit/>
                  </a:bodyPr>
                  <a:lstStyle/>
                  <a:p>
                    <a:pPr>
                      <a:defRPr sz="1050">
                        <a:solidFill>
                          <a:srgbClr val="FF0000"/>
                        </a:solidFill>
                      </a:defRPr>
                    </a:pPr>
                    <a:endParaRPr 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2737643777994363"/>
                      <c:h val="0.10175643669303723"/>
                    </c:manualLayout>
                  </c15:layout>
                  <c15:showDataLabelsRange val="1"/>
                </c:ext>
                <c:ext xmlns:c16="http://schemas.microsoft.com/office/drawing/2014/chart" uri="{C3380CC4-5D6E-409C-BE32-E72D297353CC}">
                  <c16:uniqueId val="{00000048-147E-4DAA-8BA2-47EC959FF34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/>
                </a:pPr>
                <a:endParaRPr lang="en-US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errBars>
            <c:errDir val="y"/>
            <c:errBarType val="minus"/>
            <c:errValType val="percentage"/>
            <c:noEndCap val="1"/>
            <c:val val="100"/>
            <c:spPr>
              <a:ln w="38100">
                <a:solidFill>
                  <a:srgbClr val="FF0000">
                    <a:alpha val="38000"/>
                  </a:srgbClr>
                </a:solidFill>
              </a:ln>
            </c:spPr>
          </c:errBars>
          <c:xVal>
            <c:numRef>
              <c:f>'#_Empirical Rule'!$X$107</c:f>
              <c:numCache>
                <c:formatCode>0.000</c:formatCode>
                <c:ptCount val="1"/>
                <c:pt idx="0">
                  <c:v>0</c:v>
                </c:pt>
              </c:numCache>
            </c:numRef>
          </c:xVal>
          <c:yVal>
            <c:numRef>
              <c:f>'#_Empirical Rule'!$Y$107</c:f>
              <c:numCache>
                <c:formatCode>0.000</c:formatCode>
                <c:ptCount val="1"/>
                <c:pt idx="0">
                  <c:v>#N/A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'#_Empirical Rule'!$AE$107</c15:f>
                <c15:dlblRangeCache>
                  <c:ptCount val="1"/>
                  <c:pt idx="0">
                    <c:v> ⟵ ? ⟶
P(  )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49-147E-4DAA-8BA2-47EC959FF34A}"/>
            </c:ext>
          </c:extLst>
        </c:ser>
        <c:ser>
          <c:idx val="7"/>
          <c:order val="16"/>
          <c:tx>
            <c:strRef>
              <c:f>'#_Empirical Rule'!$V$111</c:f>
              <c:strCache>
                <c:ptCount val="1"/>
                <c:pt idx="0">
                  <c:v>X3 Label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1.2801952137836484E-3"/>
                  <c:y val="-7.6308186003848491E-2"/>
                </c:manualLayout>
              </c:layout>
              <c:tx>
                <c:rich>
                  <a:bodyPr rot="0" spcFirstLastPara="1" vertOverflow="ellipsis" vert="horz" wrap="square" lIns="0" tIns="0" rIns="0" bIns="0" anchor="ctr" anchorCtr="1">
                    <a:noAutofit/>
                  </a:bodyPr>
                  <a:lstStyle/>
                  <a:p>
                    <a:pPr>
                      <a:defRPr sz="1050" b="0" i="0" u="none" strike="noStrike" kern="1200" baseline="0">
                        <a:solidFill>
                          <a:schemeClr val="tx1"/>
                        </a:solidFill>
                        <a:effectLst/>
                        <a:latin typeface="+mn-lt"/>
                        <a:ea typeface="Tahoma" panose="020B0604030504040204" pitchFamily="34" charset="0"/>
                        <a:cs typeface="Tahoma" panose="020B0604030504040204" pitchFamily="34" charset="0"/>
                      </a:defRPr>
                    </a:pPr>
                    <a:fld id="{5CF9FDD0-918B-954D-99B4-17D8099C1D14}" type="CELLRANGE">
                      <a:rPr lang="en-US" sz="1050">
                        <a:solidFill>
                          <a:schemeClr val="tx1"/>
                        </a:solidFill>
                        <a:effectLst/>
                        <a:latin typeface="+mn-lt"/>
                        <a:ea typeface="Tahoma" panose="020B0604030504040204" pitchFamily="34" charset="0"/>
                        <a:cs typeface="Tahoma" panose="020B0604030504040204" pitchFamily="34" charset="0"/>
                      </a:rPr>
                      <a:pPr>
                        <a:defRPr sz="1050" b="0" i="0" u="none" strike="noStrike" kern="1200" baseline="0">
                          <a:solidFill>
                            <a:schemeClr val="tx1"/>
                          </a:solidFill>
                          <a:effectLst/>
                          <a:latin typeface="+mn-lt"/>
                          <a:ea typeface="Tahoma" panose="020B0604030504040204" pitchFamily="34" charset="0"/>
                          <a:cs typeface="Tahoma" panose="020B0604030504040204" pitchFamily="34" charset="0"/>
                        </a:defRPr>
                      </a:pPr>
                      <a:t>[CELLRANGE]</a:t>
                    </a:fld>
                    <a:endParaRPr 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964619955323527"/>
                      <c:h val="0.11761357285098598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4A-147E-4DAA-8BA2-47EC959FF34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rgbClr val="0070C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errBars>
            <c:errDir val="y"/>
            <c:errBarType val="minus"/>
            <c:errValType val="percentage"/>
            <c:noEndCap val="1"/>
            <c:val val="100"/>
            <c:spPr>
              <a:noFill/>
              <a:ln w="38100" cap="flat" cmpd="sng" algn="ctr">
                <a:solidFill>
                  <a:schemeClr val="tx1">
                    <a:alpha val="29990"/>
                  </a:schemeClr>
                </a:solidFill>
                <a:prstDash val="solid"/>
                <a:round/>
              </a:ln>
              <a:effectLst>
                <a:glow>
                  <a:schemeClr val="bg1">
                    <a:alpha val="40000"/>
                  </a:schemeClr>
                </a:glow>
              </a:effectLst>
            </c:spPr>
          </c:errBars>
          <c:xVal>
            <c:numRef>
              <c:f>'#_Empirical Rule'!$X$111</c:f>
              <c:numCache>
                <c:formatCode>0.000</c:formatCode>
                <c:ptCount val="1"/>
                <c:pt idx="0">
                  <c:v>0</c:v>
                </c:pt>
              </c:numCache>
            </c:numRef>
          </c:xVal>
          <c:yVal>
            <c:numRef>
              <c:f>'#_Empirical Rule'!$Y$111</c:f>
              <c:numCache>
                <c:formatCode>0.000</c:formatCode>
                <c:ptCount val="1"/>
                <c:pt idx="0">
                  <c:v>#N/A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'#_Empirical Rule'!$AE$111</c15:f>
                <c15:dlblRangeCache>
                  <c:ptCount val="1"/>
                  <c:pt idx="0">
                    <c:v> ⟵ ? ⟶
P(  )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4B-147E-4DAA-8BA2-47EC959FF34A}"/>
            </c:ext>
          </c:extLst>
        </c:ser>
        <c:ser>
          <c:idx val="18"/>
          <c:order val="17"/>
          <c:tx>
            <c:v>xbars</c:v>
          </c:tx>
          <c:spPr>
            <a:ln>
              <a:noFill/>
            </a:ln>
          </c:spPr>
          <c:marker>
            <c:symbol val="none"/>
          </c:marker>
          <c:dLbls>
            <c:dLbl>
              <c:idx val="0"/>
              <c:tx>
                <c:rich>
                  <a:bodyPr/>
                  <a:lstStyle/>
                  <a:p>
                    <a:fld id="{6C202D71-C060-4EE7-97BB-C23991AA762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C-147E-4DAA-8BA2-47EC959FF34A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B055C19D-AF2F-43BE-BFE3-C20B2F882FD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D-147E-4DAA-8BA2-47EC959FF34A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953CF8E6-640A-4DC4-A8C6-751F70AC48B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E-147E-4DAA-8BA2-47EC959FF34A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56FBA4E1-3BCB-4E63-A15A-15B34CC487B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F-147E-4DAA-8BA2-47EC959FF34A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065D02A6-0B99-45BE-87EB-9CF2DDF7D85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0-147E-4DAA-8BA2-47EC959FF34A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1C0F059B-7829-40E0-B182-110E785FF48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1-147E-4DAA-8BA2-47EC959FF34A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60A8A627-32B6-4D81-8002-6514F9B2932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2-147E-4DAA-8BA2-47EC959FF34A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76221CC9-1B94-4D7E-A83D-65BC58742C6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3-147E-4DAA-8BA2-47EC959FF34A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7FF9E86A-B31F-4377-8640-363FD869875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4-147E-4DAA-8BA2-47EC959FF34A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C33F5C61-8FF8-424E-BA1C-4CFA188E1E4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5-147E-4DAA-8BA2-47EC959FF34A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89D7125E-5F49-4B8A-8B86-41EF9AB056B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6-147E-4DAA-8BA2-47EC959FF34A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2682804A-8038-48D3-B7CC-A8714202A37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7-147E-4DAA-8BA2-47EC959FF34A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7B5CFCF8-A086-4E27-BE35-89775FED9FE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8-147E-4DAA-8BA2-47EC959FF34A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E885D4DA-2C66-423F-B5DE-3026FF0552A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9-147E-4DAA-8BA2-47EC959FF34A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1A9E39B4-C673-4EDE-832C-FAC59582791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A-147E-4DAA-8BA2-47EC959FF34A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713645D2-22F4-4ED9-9947-00F183638B1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B-147E-4DAA-8BA2-47EC959FF34A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3C63379C-477F-46AF-B29A-A27F4E9CC75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C-147E-4DAA-8BA2-47EC959FF34A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763DAFE8-6AC0-4AAC-9EE8-E19972D9ECE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D-147E-4DAA-8BA2-47EC959FF34A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6C6861BF-927E-4B77-8838-BB818C7E5FC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E-147E-4DAA-8BA2-47EC959FF34A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37A668D4-6BE8-47A8-B032-40E8ECB8BAA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F-147E-4DAA-8BA2-47EC959FF34A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0180D47A-9A41-4273-93FF-1701993C5CA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0-147E-4DAA-8BA2-47EC959FF34A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D7B77415-7BE4-4D18-AF5C-DC8813B4582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1-147E-4DAA-8BA2-47EC959FF34A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B0873088-F197-4BEE-BB3A-98D2B6BED34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2-147E-4DAA-8BA2-47EC959FF34A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472A3CA6-5AED-410B-8639-76943BEB8CD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3-147E-4DAA-8BA2-47EC959FF34A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fld id="{E59ABE28-C2B1-4DA4-9981-9D5C9386F24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4-147E-4DAA-8BA2-47EC959FF34A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fld id="{8561B903-154A-43E5-ADDE-676DE4AAFB2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5-147E-4DAA-8BA2-47EC959FF34A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fld id="{AC18B217-C783-4036-843C-99C6E957972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6-147E-4DAA-8BA2-47EC959FF34A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fld id="{B02B8CBF-A967-4A76-AFEE-23D0D2A723E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7-147E-4DAA-8BA2-47EC959FF34A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fld id="{CA6D0956-12EE-441C-9CC6-F44A8C340CD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8-147E-4DAA-8BA2-47EC959FF34A}"/>
                </c:ext>
              </c:extLst>
            </c:dLbl>
            <c:dLbl>
              <c:idx val="29"/>
              <c:tx>
                <c:rich>
                  <a:bodyPr/>
                  <a:lstStyle/>
                  <a:p>
                    <a:fld id="{0C7CEE5B-3A6C-40F6-8FEC-5B215DF7156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9-147E-4DAA-8BA2-47EC959FF34A}"/>
                </c:ext>
              </c:extLst>
            </c:dLbl>
            <c:dLbl>
              <c:idx val="30"/>
              <c:tx>
                <c:rich>
                  <a:bodyPr/>
                  <a:lstStyle/>
                  <a:p>
                    <a:fld id="{4938A586-1D39-437B-8CB2-92A44F34C3C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A-147E-4DAA-8BA2-47EC959FF34A}"/>
                </c:ext>
              </c:extLst>
            </c:dLbl>
            <c:dLbl>
              <c:idx val="31"/>
              <c:tx>
                <c:rich>
                  <a:bodyPr/>
                  <a:lstStyle/>
                  <a:p>
                    <a:fld id="{254610E8-064D-454B-9453-F4F68A00E5D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B-147E-4DAA-8BA2-47EC959FF34A}"/>
                </c:ext>
              </c:extLst>
            </c:dLbl>
            <c:dLbl>
              <c:idx val="32"/>
              <c:tx>
                <c:rich>
                  <a:bodyPr/>
                  <a:lstStyle/>
                  <a:p>
                    <a:fld id="{0E1E3AAD-AE02-4C00-B30C-0C2B762CDA9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C-147E-4DAA-8BA2-47EC959FF34A}"/>
                </c:ext>
              </c:extLst>
            </c:dLbl>
            <c:dLbl>
              <c:idx val="33"/>
              <c:tx>
                <c:rich>
                  <a:bodyPr/>
                  <a:lstStyle/>
                  <a:p>
                    <a:fld id="{5E909416-2A93-472A-92E9-475F1D27A3D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D-147E-4DAA-8BA2-47EC959FF34A}"/>
                </c:ext>
              </c:extLst>
            </c:dLbl>
            <c:dLbl>
              <c:idx val="34"/>
              <c:tx>
                <c:rich>
                  <a:bodyPr/>
                  <a:lstStyle/>
                  <a:p>
                    <a:fld id="{EFFDC313-C409-4FC8-AE8D-30F0AE1831F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E-147E-4DAA-8BA2-47EC959FF34A}"/>
                </c:ext>
              </c:extLst>
            </c:dLbl>
            <c:dLbl>
              <c:idx val="35"/>
              <c:tx>
                <c:rich>
                  <a:bodyPr/>
                  <a:lstStyle/>
                  <a:p>
                    <a:fld id="{853B80BF-4A37-47DC-A060-E741CF1BF16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F-147E-4DAA-8BA2-47EC959FF34A}"/>
                </c:ext>
              </c:extLst>
            </c:dLbl>
            <c:dLbl>
              <c:idx val="36"/>
              <c:tx>
                <c:rich>
                  <a:bodyPr/>
                  <a:lstStyle/>
                  <a:p>
                    <a:fld id="{D4D26105-A33E-48C9-BD03-59AE44B505F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0-147E-4DAA-8BA2-47EC959FF34A}"/>
                </c:ext>
              </c:extLst>
            </c:dLbl>
            <c:dLbl>
              <c:idx val="37"/>
              <c:tx>
                <c:rich>
                  <a:bodyPr/>
                  <a:lstStyle/>
                  <a:p>
                    <a:fld id="{EC5DD468-765E-4313-9387-E3A91793D4B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1-147E-4DAA-8BA2-47EC959FF34A}"/>
                </c:ext>
              </c:extLst>
            </c:dLbl>
            <c:dLbl>
              <c:idx val="38"/>
              <c:tx>
                <c:rich>
                  <a:bodyPr/>
                  <a:lstStyle/>
                  <a:p>
                    <a:fld id="{C76F2E08-D9F0-4E4D-9CED-6B1D07E258D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2-147E-4DAA-8BA2-47EC959FF34A}"/>
                </c:ext>
              </c:extLst>
            </c:dLbl>
            <c:dLbl>
              <c:idx val="39"/>
              <c:tx>
                <c:rich>
                  <a:bodyPr/>
                  <a:lstStyle/>
                  <a:p>
                    <a:fld id="{AB4AE999-4ADD-4B60-B870-650BCA93749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3-147E-4DAA-8BA2-47EC959FF34A}"/>
                </c:ext>
              </c:extLst>
            </c:dLbl>
            <c:dLbl>
              <c:idx val="40"/>
              <c:tx>
                <c:rich>
                  <a:bodyPr/>
                  <a:lstStyle/>
                  <a:p>
                    <a:fld id="{469CD9C8-7BC6-46AA-9789-9A04076CF9F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4-147E-4DAA-8BA2-47EC959FF34A}"/>
                </c:ext>
              </c:extLst>
            </c:dLbl>
            <c:dLbl>
              <c:idx val="41"/>
              <c:tx>
                <c:rich>
                  <a:bodyPr/>
                  <a:lstStyle/>
                  <a:p>
                    <a:fld id="{F154B3EA-B86A-4A75-8ED3-6BBC9BD6903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5-147E-4DAA-8BA2-47EC959FF34A}"/>
                </c:ext>
              </c:extLst>
            </c:dLbl>
            <c:dLbl>
              <c:idx val="42"/>
              <c:tx>
                <c:rich>
                  <a:bodyPr/>
                  <a:lstStyle/>
                  <a:p>
                    <a:fld id="{9C531452-0BBA-4EF8-A9DB-5E184BC654E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6-147E-4DAA-8BA2-47EC959FF34A}"/>
                </c:ext>
              </c:extLst>
            </c:dLbl>
            <c:dLbl>
              <c:idx val="43"/>
              <c:tx>
                <c:rich>
                  <a:bodyPr/>
                  <a:lstStyle/>
                  <a:p>
                    <a:fld id="{C0017950-FD49-47C4-9E1F-BB66500B03D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7-147E-4DAA-8BA2-47EC959FF34A}"/>
                </c:ext>
              </c:extLst>
            </c:dLbl>
            <c:dLbl>
              <c:idx val="44"/>
              <c:tx>
                <c:rich>
                  <a:bodyPr/>
                  <a:lstStyle/>
                  <a:p>
                    <a:fld id="{17B69E5F-85B7-4747-9F83-5F06FECE4BE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8-147E-4DAA-8BA2-47EC959FF34A}"/>
                </c:ext>
              </c:extLst>
            </c:dLbl>
            <c:dLbl>
              <c:idx val="45"/>
              <c:tx>
                <c:rich>
                  <a:bodyPr/>
                  <a:lstStyle/>
                  <a:p>
                    <a:fld id="{064BD707-D141-408B-87AE-CD94D0FBEAF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9-147E-4DAA-8BA2-47EC959FF34A}"/>
                </c:ext>
              </c:extLst>
            </c:dLbl>
            <c:dLbl>
              <c:idx val="46"/>
              <c:tx>
                <c:rich>
                  <a:bodyPr/>
                  <a:lstStyle/>
                  <a:p>
                    <a:fld id="{376D1CEB-6DE7-4296-9B6D-4BB301D6054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A-147E-4DAA-8BA2-47EC959FF34A}"/>
                </c:ext>
              </c:extLst>
            </c:dLbl>
            <c:dLbl>
              <c:idx val="47"/>
              <c:tx>
                <c:rich>
                  <a:bodyPr/>
                  <a:lstStyle/>
                  <a:p>
                    <a:fld id="{AFBE6B84-74A3-41F5-B407-47C91FA3999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B-147E-4DAA-8BA2-47EC959FF34A}"/>
                </c:ext>
              </c:extLst>
            </c:dLbl>
            <c:dLbl>
              <c:idx val="48"/>
              <c:tx>
                <c:rich>
                  <a:bodyPr/>
                  <a:lstStyle/>
                  <a:p>
                    <a:fld id="{F3F477FB-BB95-42BE-801D-4270C60AE3A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C-147E-4DAA-8BA2-47EC959FF34A}"/>
                </c:ext>
              </c:extLst>
            </c:dLbl>
            <c:dLbl>
              <c:idx val="49"/>
              <c:tx>
                <c:rich>
                  <a:bodyPr/>
                  <a:lstStyle/>
                  <a:p>
                    <a:fld id="{FB20C3BE-9050-4710-8D37-D5BE0029F8F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D-147E-4DAA-8BA2-47EC959FF34A}"/>
                </c:ext>
              </c:extLst>
            </c:dLbl>
            <c:dLbl>
              <c:idx val="50"/>
              <c:tx>
                <c:rich>
                  <a:bodyPr/>
                  <a:lstStyle/>
                  <a:p>
                    <a:fld id="{4402E1F7-E0B7-44B3-8441-185CB9A0F5D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E-147E-4DAA-8BA2-47EC959FF34A}"/>
                </c:ext>
              </c:extLst>
            </c:dLbl>
            <c:dLbl>
              <c:idx val="51"/>
              <c:tx>
                <c:rich>
                  <a:bodyPr/>
                  <a:lstStyle/>
                  <a:p>
                    <a:fld id="{CCC99D85-D47D-450D-9BBF-E8AE3773DF6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F-147E-4DAA-8BA2-47EC959FF34A}"/>
                </c:ext>
              </c:extLst>
            </c:dLbl>
            <c:dLbl>
              <c:idx val="52"/>
              <c:tx>
                <c:rich>
                  <a:bodyPr/>
                  <a:lstStyle/>
                  <a:p>
                    <a:fld id="{364369C6-BBA4-4807-9453-8FD7FB3AEC1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0-147E-4DAA-8BA2-47EC959FF34A}"/>
                </c:ext>
              </c:extLst>
            </c:dLbl>
            <c:dLbl>
              <c:idx val="53"/>
              <c:tx>
                <c:rich>
                  <a:bodyPr/>
                  <a:lstStyle/>
                  <a:p>
                    <a:fld id="{6A828FB6-3C4B-48F3-ABE0-607BFC9EB09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1-147E-4DAA-8BA2-47EC959FF34A}"/>
                </c:ext>
              </c:extLst>
            </c:dLbl>
            <c:dLbl>
              <c:idx val="54"/>
              <c:tx>
                <c:rich>
                  <a:bodyPr/>
                  <a:lstStyle/>
                  <a:p>
                    <a:fld id="{8FD1ACE9-5348-4105-877C-9CFC6E89CB6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2-147E-4DAA-8BA2-47EC959FF34A}"/>
                </c:ext>
              </c:extLst>
            </c:dLbl>
            <c:dLbl>
              <c:idx val="55"/>
              <c:tx>
                <c:rich>
                  <a:bodyPr/>
                  <a:lstStyle/>
                  <a:p>
                    <a:fld id="{83664BB2-226F-4FB7-AC8B-648429B1523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3-147E-4DAA-8BA2-47EC959FF34A}"/>
                </c:ext>
              </c:extLst>
            </c:dLbl>
            <c:dLbl>
              <c:idx val="56"/>
              <c:tx>
                <c:rich>
                  <a:bodyPr/>
                  <a:lstStyle/>
                  <a:p>
                    <a:fld id="{DC4C3A02-152C-42C1-BCAD-FF10599765A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4-147E-4DAA-8BA2-47EC959FF34A}"/>
                </c:ext>
              </c:extLst>
            </c:dLbl>
            <c:dLbl>
              <c:idx val="57"/>
              <c:tx>
                <c:rich>
                  <a:bodyPr/>
                  <a:lstStyle/>
                  <a:p>
                    <a:fld id="{CDB10160-3968-4E16-8B90-DBDFAF53F65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5-147E-4DAA-8BA2-47EC959FF34A}"/>
                </c:ext>
              </c:extLst>
            </c:dLbl>
            <c:dLbl>
              <c:idx val="58"/>
              <c:tx>
                <c:rich>
                  <a:bodyPr/>
                  <a:lstStyle/>
                  <a:p>
                    <a:fld id="{FD15E38C-1B98-4E24-B35C-1224EF485AA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6-147E-4DAA-8BA2-47EC959FF34A}"/>
                </c:ext>
              </c:extLst>
            </c:dLbl>
            <c:dLbl>
              <c:idx val="59"/>
              <c:tx>
                <c:rich>
                  <a:bodyPr/>
                  <a:lstStyle/>
                  <a:p>
                    <a:fld id="{629DDC78-2C32-41D7-8695-7BE865F6334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7-147E-4DAA-8BA2-47EC959FF34A}"/>
                </c:ext>
              </c:extLst>
            </c:dLbl>
            <c:dLbl>
              <c:idx val="60"/>
              <c:tx>
                <c:rich>
                  <a:bodyPr/>
                  <a:lstStyle/>
                  <a:p>
                    <a:fld id="{C74DBDB4-3C6A-49FB-A16A-02A57CF123A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8-147E-4DAA-8BA2-47EC959FF34A}"/>
                </c:ext>
              </c:extLst>
            </c:dLbl>
            <c:dLbl>
              <c:idx val="61"/>
              <c:tx>
                <c:rich>
                  <a:bodyPr/>
                  <a:lstStyle/>
                  <a:p>
                    <a:fld id="{0E31757A-9DB2-4E9D-BA61-7D7FA6DD3AA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9-147E-4DAA-8BA2-47EC959FF34A}"/>
                </c:ext>
              </c:extLst>
            </c:dLbl>
            <c:dLbl>
              <c:idx val="62"/>
              <c:tx>
                <c:rich>
                  <a:bodyPr/>
                  <a:lstStyle/>
                  <a:p>
                    <a:fld id="{9B9DE066-18D2-46A3-9D58-6177AC1F34C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A-147E-4DAA-8BA2-47EC959FF34A}"/>
                </c:ext>
              </c:extLst>
            </c:dLbl>
            <c:dLbl>
              <c:idx val="63"/>
              <c:tx>
                <c:rich>
                  <a:bodyPr/>
                  <a:lstStyle/>
                  <a:p>
                    <a:fld id="{E1B5EDA9-143B-42C1-B6AB-63A9EEDFBCD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B-147E-4DAA-8BA2-47EC959FF34A}"/>
                </c:ext>
              </c:extLst>
            </c:dLbl>
            <c:dLbl>
              <c:idx val="64"/>
              <c:tx>
                <c:rich>
                  <a:bodyPr/>
                  <a:lstStyle/>
                  <a:p>
                    <a:fld id="{CEC73513-9BA7-4999-9BC4-3D3B3505A4A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C-147E-4DAA-8BA2-47EC959FF34A}"/>
                </c:ext>
              </c:extLst>
            </c:dLbl>
            <c:dLbl>
              <c:idx val="65"/>
              <c:tx>
                <c:rich>
                  <a:bodyPr/>
                  <a:lstStyle/>
                  <a:p>
                    <a:fld id="{EFE81CB8-07BD-418F-A67D-7B955D406E2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D-147E-4DAA-8BA2-47EC959FF34A}"/>
                </c:ext>
              </c:extLst>
            </c:dLbl>
            <c:dLbl>
              <c:idx val="66"/>
              <c:tx>
                <c:rich>
                  <a:bodyPr/>
                  <a:lstStyle/>
                  <a:p>
                    <a:fld id="{BA5D8BF7-E5D7-447F-8081-8CF6C3C4BCF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E-147E-4DAA-8BA2-47EC959FF34A}"/>
                </c:ext>
              </c:extLst>
            </c:dLbl>
            <c:dLbl>
              <c:idx val="67"/>
              <c:tx>
                <c:rich>
                  <a:bodyPr/>
                  <a:lstStyle/>
                  <a:p>
                    <a:fld id="{FD419CE3-4973-4A75-82F2-F59CE890AC8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F-147E-4DAA-8BA2-47EC959FF34A}"/>
                </c:ext>
              </c:extLst>
            </c:dLbl>
            <c:dLbl>
              <c:idx val="68"/>
              <c:tx>
                <c:rich>
                  <a:bodyPr/>
                  <a:lstStyle/>
                  <a:p>
                    <a:fld id="{2AC072B3-B99D-46BA-AF54-52A5EDE0276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0-147E-4DAA-8BA2-47EC959FF34A}"/>
                </c:ext>
              </c:extLst>
            </c:dLbl>
            <c:dLbl>
              <c:idx val="69"/>
              <c:tx>
                <c:rich>
                  <a:bodyPr/>
                  <a:lstStyle/>
                  <a:p>
                    <a:fld id="{F0B61156-EE50-4A88-8730-73836E7C3D2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1-147E-4DAA-8BA2-47EC959FF34A}"/>
                </c:ext>
              </c:extLst>
            </c:dLbl>
            <c:dLbl>
              <c:idx val="70"/>
              <c:tx>
                <c:rich>
                  <a:bodyPr/>
                  <a:lstStyle/>
                  <a:p>
                    <a:fld id="{6527C360-93F0-43F8-BFA8-A188BAA11AB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2-147E-4DAA-8BA2-47EC959FF34A}"/>
                </c:ext>
              </c:extLst>
            </c:dLbl>
            <c:dLbl>
              <c:idx val="71"/>
              <c:tx>
                <c:rich>
                  <a:bodyPr/>
                  <a:lstStyle/>
                  <a:p>
                    <a:fld id="{7B756708-DDEC-428D-BAC9-8732B5BCA2C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3-147E-4DAA-8BA2-47EC959FF34A}"/>
                </c:ext>
              </c:extLst>
            </c:dLbl>
            <c:dLbl>
              <c:idx val="72"/>
              <c:tx>
                <c:rich>
                  <a:bodyPr/>
                  <a:lstStyle/>
                  <a:p>
                    <a:fld id="{F6B4BA0A-4CE1-4F5F-806C-980E4301C3C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4-147E-4DAA-8BA2-47EC959FF34A}"/>
                </c:ext>
              </c:extLst>
            </c:dLbl>
            <c:dLbl>
              <c:idx val="73"/>
              <c:tx>
                <c:rich>
                  <a:bodyPr/>
                  <a:lstStyle/>
                  <a:p>
                    <a:fld id="{EB2A68D8-6162-433A-8E9A-5EFDBB1A813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5-147E-4DAA-8BA2-47EC959FF34A}"/>
                </c:ext>
              </c:extLst>
            </c:dLbl>
            <c:dLbl>
              <c:idx val="74"/>
              <c:tx>
                <c:rich>
                  <a:bodyPr/>
                  <a:lstStyle/>
                  <a:p>
                    <a:fld id="{1D795745-7518-46E9-B886-DDD74F38ADF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6-147E-4DAA-8BA2-47EC959FF34A}"/>
                </c:ext>
              </c:extLst>
            </c:dLbl>
            <c:dLbl>
              <c:idx val="75"/>
              <c:tx>
                <c:rich>
                  <a:bodyPr/>
                  <a:lstStyle/>
                  <a:p>
                    <a:fld id="{7CD453BE-6CDC-4090-B306-9D447ACB254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7-147E-4DAA-8BA2-47EC959FF34A}"/>
                </c:ext>
              </c:extLst>
            </c:dLbl>
            <c:dLbl>
              <c:idx val="76"/>
              <c:tx>
                <c:rich>
                  <a:bodyPr/>
                  <a:lstStyle/>
                  <a:p>
                    <a:fld id="{31BDE218-6BB2-401C-9DA4-F05711DBB1C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8-147E-4DAA-8BA2-47EC959FF34A}"/>
                </c:ext>
              </c:extLst>
            </c:dLbl>
            <c:dLbl>
              <c:idx val="77"/>
              <c:tx>
                <c:rich>
                  <a:bodyPr/>
                  <a:lstStyle/>
                  <a:p>
                    <a:fld id="{3A5CC236-5A98-4CA0-9C66-39C1301ECFE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9-147E-4DAA-8BA2-47EC959FF34A}"/>
                </c:ext>
              </c:extLst>
            </c:dLbl>
            <c:dLbl>
              <c:idx val="78"/>
              <c:tx>
                <c:rich>
                  <a:bodyPr/>
                  <a:lstStyle/>
                  <a:p>
                    <a:fld id="{B3C7BD44-BCBD-487E-9565-9C7F3C67FB7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A-147E-4DAA-8BA2-47EC959FF34A}"/>
                </c:ext>
              </c:extLst>
            </c:dLbl>
            <c:dLbl>
              <c:idx val="79"/>
              <c:tx>
                <c:rich>
                  <a:bodyPr/>
                  <a:lstStyle/>
                  <a:p>
                    <a:fld id="{94584F7D-F6A2-4C0E-9D50-46DEAFFE67B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B-147E-4DAA-8BA2-47EC959FF34A}"/>
                </c:ext>
              </c:extLst>
            </c:dLbl>
            <c:dLbl>
              <c:idx val="80"/>
              <c:tx>
                <c:rich>
                  <a:bodyPr/>
                  <a:lstStyle/>
                  <a:p>
                    <a:fld id="{91692CDC-A442-4C71-90EE-B188E7E1EF8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C-147E-4DAA-8BA2-47EC959FF34A}"/>
                </c:ext>
              </c:extLst>
            </c:dLbl>
            <c:dLbl>
              <c:idx val="81"/>
              <c:tx>
                <c:rich>
                  <a:bodyPr/>
                  <a:lstStyle/>
                  <a:p>
                    <a:fld id="{9793D966-9944-414A-8D8E-677F585F384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D-147E-4DAA-8BA2-47EC959FF34A}"/>
                </c:ext>
              </c:extLst>
            </c:dLbl>
            <c:dLbl>
              <c:idx val="82"/>
              <c:tx>
                <c:rich>
                  <a:bodyPr/>
                  <a:lstStyle/>
                  <a:p>
                    <a:fld id="{35ACC195-AE2C-4114-B25F-7CCE9B5BA91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E-147E-4DAA-8BA2-47EC959FF34A}"/>
                </c:ext>
              </c:extLst>
            </c:dLbl>
            <c:dLbl>
              <c:idx val="83"/>
              <c:tx>
                <c:rich>
                  <a:bodyPr/>
                  <a:lstStyle/>
                  <a:p>
                    <a:fld id="{5FD141E7-3C67-4248-99BB-EA32B860D40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F-147E-4DAA-8BA2-47EC959FF34A}"/>
                </c:ext>
              </c:extLst>
            </c:dLbl>
            <c:dLbl>
              <c:idx val="84"/>
              <c:tx>
                <c:rich>
                  <a:bodyPr/>
                  <a:lstStyle/>
                  <a:p>
                    <a:fld id="{2996DA4B-3CCC-424F-878C-18C1B37E5A7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0-147E-4DAA-8BA2-47EC959FF34A}"/>
                </c:ext>
              </c:extLst>
            </c:dLbl>
            <c:dLbl>
              <c:idx val="85"/>
              <c:tx>
                <c:rich>
                  <a:bodyPr/>
                  <a:lstStyle/>
                  <a:p>
                    <a:fld id="{7230DE87-3C05-405D-BE66-A50B4391B64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1-147E-4DAA-8BA2-47EC959FF34A}"/>
                </c:ext>
              </c:extLst>
            </c:dLbl>
            <c:dLbl>
              <c:idx val="86"/>
              <c:tx>
                <c:rich>
                  <a:bodyPr/>
                  <a:lstStyle/>
                  <a:p>
                    <a:fld id="{AF78B33D-1D2C-4E1F-93DC-E88E485FD5A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2-147E-4DAA-8BA2-47EC959FF34A}"/>
                </c:ext>
              </c:extLst>
            </c:dLbl>
            <c:dLbl>
              <c:idx val="87"/>
              <c:tx>
                <c:rich>
                  <a:bodyPr/>
                  <a:lstStyle/>
                  <a:p>
                    <a:fld id="{3762496E-D912-4843-9726-358960297BC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3-147E-4DAA-8BA2-47EC959FF34A}"/>
                </c:ext>
              </c:extLst>
            </c:dLbl>
            <c:dLbl>
              <c:idx val="88"/>
              <c:tx>
                <c:rich>
                  <a:bodyPr/>
                  <a:lstStyle/>
                  <a:p>
                    <a:fld id="{C623CBD9-3D94-488B-940C-AA4D358132D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4-147E-4DAA-8BA2-47EC959FF34A}"/>
                </c:ext>
              </c:extLst>
            </c:dLbl>
            <c:dLbl>
              <c:idx val="89"/>
              <c:tx>
                <c:rich>
                  <a:bodyPr/>
                  <a:lstStyle/>
                  <a:p>
                    <a:fld id="{55AD7FAB-ED19-455E-8231-39961884F3B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5-147E-4DAA-8BA2-47EC959FF34A}"/>
                </c:ext>
              </c:extLst>
            </c:dLbl>
            <c:dLbl>
              <c:idx val="90"/>
              <c:tx>
                <c:rich>
                  <a:bodyPr/>
                  <a:lstStyle/>
                  <a:p>
                    <a:fld id="{32019CFB-E50D-42B5-BD0A-F9F37A322BD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6-147E-4DAA-8BA2-47EC959FF34A}"/>
                </c:ext>
              </c:extLst>
            </c:dLbl>
            <c:dLbl>
              <c:idx val="91"/>
              <c:tx>
                <c:rich>
                  <a:bodyPr/>
                  <a:lstStyle/>
                  <a:p>
                    <a:fld id="{FBF9B397-4AD4-4F56-9A13-3D58E10D1E9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7-147E-4DAA-8BA2-47EC959FF34A}"/>
                </c:ext>
              </c:extLst>
            </c:dLbl>
            <c:dLbl>
              <c:idx val="92"/>
              <c:tx>
                <c:rich>
                  <a:bodyPr/>
                  <a:lstStyle/>
                  <a:p>
                    <a:fld id="{058C66E6-D2FA-4632-A839-8C4EE161E3C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8-147E-4DAA-8BA2-47EC959FF34A}"/>
                </c:ext>
              </c:extLst>
            </c:dLbl>
            <c:dLbl>
              <c:idx val="93"/>
              <c:tx>
                <c:rich>
                  <a:bodyPr/>
                  <a:lstStyle/>
                  <a:p>
                    <a:fld id="{D458A53F-1217-4902-B1BC-EBF5F36C372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9-147E-4DAA-8BA2-47EC959FF34A}"/>
                </c:ext>
              </c:extLst>
            </c:dLbl>
            <c:dLbl>
              <c:idx val="94"/>
              <c:tx>
                <c:rich>
                  <a:bodyPr/>
                  <a:lstStyle/>
                  <a:p>
                    <a:fld id="{A8858020-0E3C-44BF-9B4A-B05A2D24704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A-147E-4DAA-8BA2-47EC959FF34A}"/>
                </c:ext>
              </c:extLst>
            </c:dLbl>
            <c:dLbl>
              <c:idx val="95"/>
              <c:tx>
                <c:rich>
                  <a:bodyPr/>
                  <a:lstStyle/>
                  <a:p>
                    <a:fld id="{359A8021-0455-4BDC-8638-99AB7BA6397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B-147E-4DAA-8BA2-47EC959FF34A}"/>
                </c:ext>
              </c:extLst>
            </c:dLbl>
            <c:dLbl>
              <c:idx val="96"/>
              <c:tx>
                <c:rich>
                  <a:bodyPr/>
                  <a:lstStyle/>
                  <a:p>
                    <a:fld id="{2EA36AF9-CB8B-430D-9C49-6267D81A9E9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C-147E-4DAA-8BA2-47EC959FF34A}"/>
                </c:ext>
              </c:extLst>
            </c:dLbl>
            <c:dLbl>
              <c:idx val="97"/>
              <c:tx>
                <c:rich>
                  <a:bodyPr/>
                  <a:lstStyle/>
                  <a:p>
                    <a:fld id="{032F0ACE-9DFB-4FDE-B45D-927B74B7851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D-147E-4DAA-8BA2-47EC959FF34A}"/>
                </c:ext>
              </c:extLst>
            </c:dLbl>
            <c:dLbl>
              <c:idx val="98"/>
              <c:tx>
                <c:rich>
                  <a:bodyPr/>
                  <a:lstStyle/>
                  <a:p>
                    <a:fld id="{1482719E-71F8-4D02-AF20-0B0907F927B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E-147E-4DAA-8BA2-47EC959FF34A}"/>
                </c:ext>
              </c:extLst>
            </c:dLbl>
            <c:dLbl>
              <c:idx val="99"/>
              <c:tx>
                <c:rich>
                  <a:bodyPr/>
                  <a:lstStyle/>
                  <a:p>
                    <a:fld id="{B99B1C99-714C-4EAA-8CFA-C639908BAB3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F-147E-4DAA-8BA2-47EC959FF34A}"/>
                </c:ext>
              </c:extLst>
            </c:dLbl>
            <c:dLbl>
              <c:idx val="100"/>
              <c:tx>
                <c:rich>
                  <a:bodyPr/>
                  <a:lstStyle/>
                  <a:p>
                    <a:fld id="{02577127-6227-4F22-BE12-25D87D4FB78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0-147E-4DAA-8BA2-47EC959FF34A}"/>
                </c:ext>
              </c:extLst>
            </c:dLbl>
            <c:dLbl>
              <c:idx val="101"/>
              <c:tx>
                <c:rich>
                  <a:bodyPr/>
                  <a:lstStyle/>
                  <a:p>
                    <a:fld id="{073FED21-FD48-4285-AA6E-8250FB726F3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1-147E-4DAA-8BA2-47EC959FF34A}"/>
                </c:ext>
              </c:extLst>
            </c:dLbl>
            <c:dLbl>
              <c:idx val="102"/>
              <c:tx>
                <c:rich>
                  <a:bodyPr/>
                  <a:lstStyle/>
                  <a:p>
                    <a:fld id="{1725C4EB-BAE8-43CA-9297-8BED4BC6845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2-147E-4DAA-8BA2-47EC959FF34A}"/>
                </c:ext>
              </c:extLst>
            </c:dLbl>
            <c:dLbl>
              <c:idx val="103"/>
              <c:tx>
                <c:rich>
                  <a:bodyPr/>
                  <a:lstStyle/>
                  <a:p>
                    <a:fld id="{56CD6BCE-4107-41EA-9A85-746D46FB716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3-147E-4DAA-8BA2-47EC959FF34A}"/>
                </c:ext>
              </c:extLst>
            </c:dLbl>
            <c:dLbl>
              <c:idx val="104"/>
              <c:tx>
                <c:rich>
                  <a:bodyPr/>
                  <a:lstStyle/>
                  <a:p>
                    <a:fld id="{1E1EB3D4-4F4D-426D-A88E-B6917192A63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4-147E-4DAA-8BA2-47EC959FF34A}"/>
                </c:ext>
              </c:extLst>
            </c:dLbl>
            <c:dLbl>
              <c:idx val="105"/>
              <c:tx>
                <c:rich>
                  <a:bodyPr/>
                  <a:lstStyle/>
                  <a:p>
                    <a:fld id="{E54EFDF8-E570-46DF-B679-8727AF6F1A1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5-147E-4DAA-8BA2-47EC959FF34A}"/>
                </c:ext>
              </c:extLst>
            </c:dLbl>
            <c:dLbl>
              <c:idx val="106"/>
              <c:tx>
                <c:rich>
                  <a:bodyPr/>
                  <a:lstStyle/>
                  <a:p>
                    <a:fld id="{C22FDA0B-D46A-461A-999D-562A2CA925C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6-147E-4DAA-8BA2-47EC959FF34A}"/>
                </c:ext>
              </c:extLst>
            </c:dLbl>
            <c:dLbl>
              <c:idx val="107"/>
              <c:tx>
                <c:rich>
                  <a:bodyPr/>
                  <a:lstStyle/>
                  <a:p>
                    <a:fld id="{DE40F5A0-6CE4-445D-9F76-CF45EA8C074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7-147E-4DAA-8BA2-47EC959FF34A}"/>
                </c:ext>
              </c:extLst>
            </c:dLbl>
            <c:dLbl>
              <c:idx val="108"/>
              <c:tx>
                <c:rich>
                  <a:bodyPr/>
                  <a:lstStyle/>
                  <a:p>
                    <a:fld id="{A69B7CAF-85DA-4ABC-8CE8-CEBACE58294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8-147E-4DAA-8BA2-47EC959FF34A}"/>
                </c:ext>
              </c:extLst>
            </c:dLbl>
            <c:dLbl>
              <c:idx val="109"/>
              <c:tx>
                <c:rich>
                  <a:bodyPr/>
                  <a:lstStyle/>
                  <a:p>
                    <a:fld id="{C4FD4B36-DA71-4EF5-9BAA-AB109B33046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9-147E-4DAA-8BA2-47EC959FF34A}"/>
                </c:ext>
              </c:extLst>
            </c:dLbl>
            <c:dLbl>
              <c:idx val="110"/>
              <c:tx>
                <c:rich>
                  <a:bodyPr/>
                  <a:lstStyle/>
                  <a:p>
                    <a:fld id="{832A1463-0EDF-42DF-A53C-B50C0E92704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A-147E-4DAA-8BA2-47EC959FF34A}"/>
                </c:ext>
              </c:extLst>
            </c:dLbl>
            <c:dLbl>
              <c:idx val="111"/>
              <c:tx>
                <c:rich>
                  <a:bodyPr/>
                  <a:lstStyle/>
                  <a:p>
                    <a:fld id="{723B3725-A1F3-4DD8-98DF-5EB41E983EA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B-147E-4DAA-8BA2-47EC959FF34A}"/>
                </c:ext>
              </c:extLst>
            </c:dLbl>
            <c:dLbl>
              <c:idx val="112"/>
              <c:tx>
                <c:rich>
                  <a:bodyPr/>
                  <a:lstStyle/>
                  <a:p>
                    <a:fld id="{B9D22644-BDF7-4269-A9BC-A4BFD7FEC38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C-147E-4DAA-8BA2-47EC959FF34A}"/>
                </c:ext>
              </c:extLst>
            </c:dLbl>
            <c:dLbl>
              <c:idx val="113"/>
              <c:tx>
                <c:rich>
                  <a:bodyPr/>
                  <a:lstStyle/>
                  <a:p>
                    <a:fld id="{8C83AA3B-578B-43B3-ACD1-7382B32AE73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D-147E-4DAA-8BA2-47EC959FF34A}"/>
                </c:ext>
              </c:extLst>
            </c:dLbl>
            <c:dLbl>
              <c:idx val="114"/>
              <c:tx>
                <c:rich>
                  <a:bodyPr/>
                  <a:lstStyle/>
                  <a:p>
                    <a:fld id="{CF3BC8EF-F3AB-4D9E-A668-1FB30BFBA65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E-147E-4DAA-8BA2-47EC959FF34A}"/>
                </c:ext>
              </c:extLst>
            </c:dLbl>
            <c:dLbl>
              <c:idx val="115"/>
              <c:tx>
                <c:rich>
                  <a:bodyPr/>
                  <a:lstStyle/>
                  <a:p>
                    <a:fld id="{33896540-EC9C-47D5-871A-4C8D880AB2D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F-147E-4DAA-8BA2-47EC959FF34A}"/>
                </c:ext>
              </c:extLst>
            </c:dLbl>
            <c:dLbl>
              <c:idx val="116"/>
              <c:tx>
                <c:rich>
                  <a:bodyPr/>
                  <a:lstStyle/>
                  <a:p>
                    <a:fld id="{65815975-D9C5-43DB-B992-19DEF930E3D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0-147E-4DAA-8BA2-47EC959FF34A}"/>
                </c:ext>
              </c:extLst>
            </c:dLbl>
            <c:dLbl>
              <c:idx val="117"/>
              <c:tx>
                <c:rich>
                  <a:bodyPr/>
                  <a:lstStyle/>
                  <a:p>
                    <a:fld id="{48BE355B-8B3D-4DB2-B71F-6F3957CF737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1-147E-4DAA-8BA2-47EC959FF34A}"/>
                </c:ext>
              </c:extLst>
            </c:dLbl>
            <c:dLbl>
              <c:idx val="118"/>
              <c:tx>
                <c:rich>
                  <a:bodyPr/>
                  <a:lstStyle/>
                  <a:p>
                    <a:fld id="{F4F6F2DD-D892-425A-BBCF-6E9CDE51575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2-147E-4DAA-8BA2-47EC959FF34A}"/>
                </c:ext>
              </c:extLst>
            </c:dLbl>
            <c:dLbl>
              <c:idx val="119"/>
              <c:tx>
                <c:rich>
                  <a:bodyPr/>
                  <a:lstStyle/>
                  <a:p>
                    <a:fld id="{6FDB5C95-906E-468F-B0FD-A849C8ED423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3-147E-4DAA-8BA2-47EC959FF34A}"/>
                </c:ext>
              </c:extLst>
            </c:dLbl>
            <c:dLbl>
              <c:idx val="120"/>
              <c:tx>
                <c:rich>
                  <a:bodyPr/>
                  <a:lstStyle/>
                  <a:p>
                    <a:fld id="{F970C368-D6C6-403A-B415-491CFD7A849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4-147E-4DAA-8BA2-47EC959FF34A}"/>
                </c:ext>
              </c:extLst>
            </c:dLbl>
            <c:dLbl>
              <c:idx val="121"/>
              <c:tx>
                <c:rich>
                  <a:bodyPr/>
                  <a:lstStyle/>
                  <a:p>
                    <a:fld id="{A64111B6-5E78-412C-9AB0-76C2C4A9927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5-147E-4DAA-8BA2-47EC959FF34A}"/>
                </c:ext>
              </c:extLst>
            </c:dLbl>
            <c:dLbl>
              <c:idx val="122"/>
              <c:tx>
                <c:rich>
                  <a:bodyPr/>
                  <a:lstStyle/>
                  <a:p>
                    <a:fld id="{E3E0E282-C6D3-4CC0-8A8B-43760264814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6-147E-4DAA-8BA2-47EC959FF34A}"/>
                </c:ext>
              </c:extLst>
            </c:dLbl>
            <c:dLbl>
              <c:idx val="123"/>
              <c:tx>
                <c:rich>
                  <a:bodyPr/>
                  <a:lstStyle/>
                  <a:p>
                    <a:fld id="{BE4B19D0-77FD-47BC-BA99-EC2369D163A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7-147E-4DAA-8BA2-47EC959FF34A}"/>
                </c:ext>
              </c:extLst>
            </c:dLbl>
            <c:dLbl>
              <c:idx val="124"/>
              <c:tx>
                <c:rich>
                  <a:bodyPr/>
                  <a:lstStyle/>
                  <a:p>
                    <a:fld id="{F70BD9E2-23AC-4355-9475-08BFAF24563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8-147E-4DAA-8BA2-47EC959FF34A}"/>
                </c:ext>
              </c:extLst>
            </c:dLbl>
            <c:dLbl>
              <c:idx val="125"/>
              <c:tx>
                <c:rich>
                  <a:bodyPr/>
                  <a:lstStyle/>
                  <a:p>
                    <a:fld id="{D4F2343F-21B4-4CAE-9E8C-9C1523191D6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9-147E-4DAA-8BA2-47EC959FF34A}"/>
                </c:ext>
              </c:extLst>
            </c:dLbl>
            <c:dLbl>
              <c:idx val="126"/>
              <c:tx>
                <c:rich>
                  <a:bodyPr/>
                  <a:lstStyle/>
                  <a:p>
                    <a:fld id="{D45CBB69-651C-4E91-8A89-94C237AB3ED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A-147E-4DAA-8BA2-47EC959FF34A}"/>
                </c:ext>
              </c:extLst>
            </c:dLbl>
            <c:dLbl>
              <c:idx val="127"/>
              <c:tx>
                <c:rich>
                  <a:bodyPr/>
                  <a:lstStyle/>
                  <a:p>
                    <a:fld id="{615CDF88-37C2-42E0-B9DB-B581C6B5F06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B-147E-4DAA-8BA2-47EC959FF34A}"/>
                </c:ext>
              </c:extLst>
            </c:dLbl>
            <c:dLbl>
              <c:idx val="128"/>
              <c:tx>
                <c:rich>
                  <a:bodyPr/>
                  <a:lstStyle/>
                  <a:p>
                    <a:fld id="{652F0117-C8CA-413C-925F-C310B94D5AD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C-147E-4DAA-8BA2-47EC959FF34A}"/>
                </c:ext>
              </c:extLst>
            </c:dLbl>
            <c:dLbl>
              <c:idx val="129"/>
              <c:tx>
                <c:rich>
                  <a:bodyPr/>
                  <a:lstStyle/>
                  <a:p>
                    <a:fld id="{E15E4520-1606-41E5-8E78-58F096E5118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D-147E-4DAA-8BA2-47EC959FF34A}"/>
                </c:ext>
              </c:extLst>
            </c:dLbl>
            <c:dLbl>
              <c:idx val="130"/>
              <c:tx>
                <c:rich>
                  <a:bodyPr/>
                  <a:lstStyle/>
                  <a:p>
                    <a:fld id="{E409E455-D9FB-47CB-8510-2945ED90ACA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E-147E-4DAA-8BA2-47EC959FF34A}"/>
                </c:ext>
              </c:extLst>
            </c:dLbl>
            <c:dLbl>
              <c:idx val="131"/>
              <c:tx>
                <c:rich>
                  <a:bodyPr/>
                  <a:lstStyle/>
                  <a:p>
                    <a:fld id="{9B8E5D78-2237-4C04-989A-8B1FA7FEE05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F-147E-4DAA-8BA2-47EC959FF34A}"/>
                </c:ext>
              </c:extLst>
            </c:dLbl>
            <c:dLbl>
              <c:idx val="132"/>
              <c:tx>
                <c:rich>
                  <a:bodyPr/>
                  <a:lstStyle/>
                  <a:p>
                    <a:fld id="{42EBFC62-5B4E-43ED-B7F5-C8BCC037783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0-147E-4DAA-8BA2-47EC959FF34A}"/>
                </c:ext>
              </c:extLst>
            </c:dLbl>
            <c:dLbl>
              <c:idx val="133"/>
              <c:tx>
                <c:rich>
                  <a:bodyPr/>
                  <a:lstStyle/>
                  <a:p>
                    <a:fld id="{313502B8-6D94-44CF-B789-CCFD29D2E0A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1-147E-4DAA-8BA2-47EC959FF34A}"/>
                </c:ext>
              </c:extLst>
            </c:dLbl>
            <c:dLbl>
              <c:idx val="134"/>
              <c:tx>
                <c:rich>
                  <a:bodyPr/>
                  <a:lstStyle/>
                  <a:p>
                    <a:fld id="{F1A6834E-90C1-451F-8D00-3472411C3C6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2-147E-4DAA-8BA2-47EC959FF34A}"/>
                </c:ext>
              </c:extLst>
            </c:dLbl>
            <c:dLbl>
              <c:idx val="135"/>
              <c:tx>
                <c:rich>
                  <a:bodyPr/>
                  <a:lstStyle/>
                  <a:p>
                    <a:fld id="{AC1FB370-68C7-4DFC-B8F9-5F467556463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3-147E-4DAA-8BA2-47EC959FF34A}"/>
                </c:ext>
              </c:extLst>
            </c:dLbl>
            <c:dLbl>
              <c:idx val="136"/>
              <c:tx>
                <c:rich>
                  <a:bodyPr/>
                  <a:lstStyle/>
                  <a:p>
                    <a:fld id="{597E1ECE-FEA5-4E3C-9F46-82BBBE91DF8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4-147E-4DAA-8BA2-47EC959FF34A}"/>
                </c:ext>
              </c:extLst>
            </c:dLbl>
            <c:dLbl>
              <c:idx val="137"/>
              <c:tx>
                <c:rich>
                  <a:bodyPr/>
                  <a:lstStyle/>
                  <a:p>
                    <a:fld id="{867BA045-2ED0-43C0-9860-746EDCD1D55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5-147E-4DAA-8BA2-47EC959FF34A}"/>
                </c:ext>
              </c:extLst>
            </c:dLbl>
            <c:dLbl>
              <c:idx val="138"/>
              <c:tx>
                <c:rich>
                  <a:bodyPr/>
                  <a:lstStyle/>
                  <a:p>
                    <a:fld id="{39961106-9DFD-4747-BB01-758331F405F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6-147E-4DAA-8BA2-47EC959FF34A}"/>
                </c:ext>
              </c:extLst>
            </c:dLbl>
            <c:dLbl>
              <c:idx val="139"/>
              <c:tx>
                <c:rich>
                  <a:bodyPr/>
                  <a:lstStyle/>
                  <a:p>
                    <a:fld id="{A00F97C7-075E-4566-A42C-AC5BC1C559B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7-147E-4DAA-8BA2-47EC959FF34A}"/>
                </c:ext>
              </c:extLst>
            </c:dLbl>
            <c:dLbl>
              <c:idx val="140"/>
              <c:tx>
                <c:rich>
                  <a:bodyPr/>
                  <a:lstStyle/>
                  <a:p>
                    <a:fld id="{B9A68CCA-ED37-4415-8D76-A6E5E519800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8-147E-4DAA-8BA2-47EC959FF34A}"/>
                </c:ext>
              </c:extLst>
            </c:dLbl>
            <c:dLbl>
              <c:idx val="141"/>
              <c:tx>
                <c:rich>
                  <a:bodyPr/>
                  <a:lstStyle/>
                  <a:p>
                    <a:fld id="{947F0BC0-22A5-4674-A0F4-9303C892E97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9-147E-4DAA-8BA2-47EC959FF34A}"/>
                </c:ext>
              </c:extLst>
            </c:dLbl>
            <c:dLbl>
              <c:idx val="142"/>
              <c:tx>
                <c:rich>
                  <a:bodyPr/>
                  <a:lstStyle/>
                  <a:p>
                    <a:fld id="{037EE7DD-BBC3-4673-8820-46357A5DEBE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A-147E-4DAA-8BA2-47EC959FF34A}"/>
                </c:ext>
              </c:extLst>
            </c:dLbl>
            <c:dLbl>
              <c:idx val="143"/>
              <c:tx>
                <c:rich>
                  <a:bodyPr/>
                  <a:lstStyle/>
                  <a:p>
                    <a:fld id="{4B8D9BC3-0B4A-47E9-BCC2-67077BB2113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B-147E-4DAA-8BA2-47EC959FF34A}"/>
                </c:ext>
              </c:extLst>
            </c:dLbl>
            <c:dLbl>
              <c:idx val="144"/>
              <c:tx>
                <c:rich>
                  <a:bodyPr/>
                  <a:lstStyle/>
                  <a:p>
                    <a:fld id="{E3689A84-6D2F-4053-A8FD-99E8FDD85D5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C-147E-4DAA-8BA2-47EC959FF34A}"/>
                </c:ext>
              </c:extLst>
            </c:dLbl>
            <c:dLbl>
              <c:idx val="145"/>
              <c:tx>
                <c:rich>
                  <a:bodyPr/>
                  <a:lstStyle/>
                  <a:p>
                    <a:fld id="{B667D8B3-1AF1-4D40-B874-26DA651A4F3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D-147E-4DAA-8BA2-47EC959FF34A}"/>
                </c:ext>
              </c:extLst>
            </c:dLbl>
            <c:dLbl>
              <c:idx val="146"/>
              <c:tx>
                <c:rich>
                  <a:bodyPr/>
                  <a:lstStyle/>
                  <a:p>
                    <a:fld id="{80098EDB-3B12-46D0-90A1-3DCED503930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E-147E-4DAA-8BA2-47EC959FF34A}"/>
                </c:ext>
              </c:extLst>
            </c:dLbl>
            <c:dLbl>
              <c:idx val="147"/>
              <c:tx>
                <c:rich>
                  <a:bodyPr/>
                  <a:lstStyle/>
                  <a:p>
                    <a:fld id="{34B6E5A5-7322-4265-85DA-D19FBE41935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F-147E-4DAA-8BA2-47EC959FF34A}"/>
                </c:ext>
              </c:extLst>
            </c:dLbl>
            <c:dLbl>
              <c:idx val="148"/>
              <c:tx>
                <c:rich>
                  <a:bodyPr/>
                  <a:lstStyle/>
                  <a:p>
                    <a:fld id="{7D52E27F-948C-4332-9E2C-36AB235E41E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0-147E-4DAA-8BA2-47EC959FF34A}"/>
                </c:ext>
              </c:extLst>
            </c:dLbl>
            <c:dLbl>
              <c:idx val="149"/>
              <c:tx>
                <c:rich>
                  <a:bodyPr/>
                  <a:lstStyle/>
                  <a:p>
                    <a:fld id="{A294543F-5013-4916-B25A-AD5C3EC1437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1-147E-4DAA-8BA2-47EC959FF34A}"/>
                </c:ext>
              </c:extLst>
            </c:dLbl>
            <c:dLbl>
              <c:idx val="150"/>
              <c:tx>
                <c:rich>
                  <a:bodyPr/>
                  <a:lstStyle/>
                  <a:p>
                    <a:fld id="{33C980CD-0194-45D1-8BA3-A431E92E21A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2-147E-4DAA-8BA2-47EC959FF34A}"/>
                </c:ext>
              </c:extLst>
            </c:dLbl>
            <c:dLbl>
              <c:idx val="151"/>
              <c:tx>
                <c:rich>
                  <a:bodyPr/>
                  <a:lstStyle/>
                  <a:p>
                    <a:fld id="{9D4C591F-0CFA-476D-89AD-B869637A8F9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3-147E-4DAA-8BA2-47EC959FF34A}"/>
                </c:ext>
              </c:extLst>
            </c:dLbl>
            <c:dLbl>
              <c:idx val="152"/>
              <c:tx>
                <c:rich>
                  <a:bodyPr/>
                  <a:lstStyle/>
                  <a:p>
                    <a:fld id="{B0DF2CA0-06C6-48BF-9352-480B5AF0374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4-147E-4DAA-8BA2-47EC959FF34A}"/>
                </c:ext>
              </c:extLst>
            </c:dLbl>
            <c:dLbl>
              <c:idx val="153"/>
              <c:tx>
                <c:rich>
                  <a:bodyPr/>
                  <a:lstStyle/>
                  <a:p>
                    <a:fld id="{0DC91D96-1484-4A60-BFA2-5DB579C1D32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5-147E-4DAA-8BA2-47EC959FF34A}"/>
                </c:ext>
              </c:extLst>
            </c:dLbl>
            <c:dLbl>
              <c:idx val="154"/>
              <c:tx>
                <c:rich>
                  <a:bodyPr/>
                  <a:lstStyle/>
                  <a:p>
                    <a:fld id="{E031CB5D-5F61-41B1-BD83-A963E46D43D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6-147E-4DAA-8BA2-47EC959FF34A}"/>
                </c:ext>
              </c:extLst>
            </c:dLbl>
            <c:dLbl>
              <c:idx val="155"/>
              <c:tx>
                <c:rich>
                  <a:bodyPr/>
                  <a:lstStyle/>
                  <a:p>
                    <a:fld id="{487DF9FF-C92F-495E-B59A-32562600A73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7-147E-4DAA-8BA2-47EC959FF34A}"/>
                </c:ext>
              </c:extLst>
            </c:dLbl>
            <c:dLbl>
              <c:idx val="156"/>
              <c:tx>
                <c:rich>
                  <a:bodyPr/>
                  <a:lstStyle/>
                  <a:p>
                    <a:fld id="{44065937-BF3E-4E27-AE02-FB9434144CC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8-147E-4DAA-8BA2-47EC959FF34A}"/>
                </c:ext>
              </c:extLst>
            </c:dLbl>
            <c:dLbl>
              <c:idx val="157"/>
              <c:tx>
                <c:rich>
                  <a:bodyPr/>
                  <a:lstStyle/>
                  <a:p>
                    <a:fld id="{9A002467-63D6-4013-84ED-52E8EA0B10D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9-147E-4DAA-8BA2-47EC959FF34A}"/>
                </c:ext>
              </c:extLst>
            </c:dLbl>
            <c:dLbl>
              <c:idx val="158"/>
              <c:tx>
                <c:rich>
                  <a:bodyPr/>
                  <a:lstStyle/>
                  <a:p>
                    <a:fld id="{94CC1205-F74C-417F-8A60-A02F1F79D5E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A-147E-4DAA-8BA2-47EC959FF34A}"/>
                </c:ext>
              </c:extLst>
            </c:dLbl>
            <c:dLbl>
              <c:idx val="159"/>
              <c:tx>
                <c:rich>
                  <a:bodyPr/>
                  <a:lstStyle/>
                  <a:p>
                    <a:fld id="{256428B7-58D6-4CD1-90F3-1643452E849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B-147E-4DAA-8BA2-47EC959FF34A}"/>
                </c:ext>
              </c:extLst>
            </c:dLbl>
            <c:dLbl>
              <c:idx val="160"/>
              <c:tx>
                <c:rich>
                  <a:bodyPr/>
                  <a:lstStyle/>
                  <a:p>
                    <a:fld id="{ED97A9E8-6F2C-4B46-9529-B66E2729FD5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C-147E-4DAA-8BA2-47EC959FF34A}"/>
                </c:ext>
              </c:extLst>
            </c:dLbl>
            <c:dLbl>
              <c:idx val="161"/>
              <c:tx>
                <c:rich>
                  <a:bodyPr/>
                  <a:lstStyle/>
                  <a:p>
                    <a:fld id="{04876027-6ABB-4532-A792-4074B7CEDC6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D-147E-4DAA-8BA2-47EC959FF34A}"/>
                </c:ext>
              </c:extLst>
            </c:dLbl>
            <c:dLbl>
              <c:idx val="162"/>
              <c:tx>
                <c:rich>
                  <a:bodyPr/>
                  <a:lstStyle/>
                  <a:p>
                    <a:fld id="{8CD004E2-BDFD-4C48-B83E-FC860F1D0D3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E-147E-4DAA-8BA2-47EC959FF34A}"/>
                </c:ext>
              </c:extLst>
            </c:dLbl>
            <c:dLbl>
              <c:idx val="163"/>
              <c:tx>
                <c:rich>
                  <a:bodyPr/>
                  <a:lstStyle/>
                  <a:p>
                    <a:fld id="{A82DD6DB-0B86-498B-A59A-4B2E0F755C5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F-147E-4DAA-8BA2-47EC959FF34A}"/>
                </c:ext>
              </c:extLst>
            </c:dLbl>
            <c:dLbl>
              <c:idx val="164"/>
              <c:tx>
                <c:rich>
                  <a:bodyPr/>
                  <a:lstStyle/>
                  <a:p>
                    <a:fld id="{754F3E0A-0015-491A-A520-F62AA554C63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0-147E-4DAA-8BA2-47EC959FF34A}"/>
                </c:ext>
              </c:extLst>
            </c:dLbl>
            <c:dLbl>
              <c:idx val="165"/>
              <c:tx>
                <c:rich>
                  <a:bodyPr/>
                  <a:lstStyle/>
                  <a:p>
                    <a:fld id="{2144B5F0-6AEE-4706-845D-CF93D4F0494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1-147E-4DAA-8BA2-47EC959FF34A}"/>
                </c:ext>
              </c:extLst>
            </c:dLbl>
            <c:dLbl>
              <c:idx val="166"/>
              <c:tx>
                <c:rich>
                  <a:bodyPr/>
                  <a:lstStyle/>
                  <a:p>
                    <a:fld id="{B00D3C88-E756-4732-ADCA-0DD45FAFA2C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2-147E-4DAA-8BA2-47EC959FF34A}"/>
                </c:ext>
              </c:extLst>
            </c:dLbl>
            <c:dLbl>
              <c:idx val="167"/>
              <c:tx>
                <c:rich>
                  <a:bodyPr/>
                  <a:lstStyle/>
                  <a:p>
                    <a:fld id="{3E1AD65E-1A15-46DD-A223-BA6797EC65D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3-147E-4DAA-8BA2-47EC959FF34A}"/>
                </c:ext>
              </c:extLst>
            </c:dLbl>
            <c:dLbl>
              <c:idx val="168"/>
              <c:tx>
                <c:rich>
                  <a:bodyPr/>
                  <a:lstStyle/>
                  <a:p>
                    <a:fld id="{D171EFF5-F89A-4880-B282-B7E05B81E40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4-147E-4DAA-8BA2-47EC959FF34A}"/>
                </c:ext>
              </c:extLst>
            </c:dLbl>
            <c:dLbl>
              <c:idx val="169"/>
              <c:tx>
                <c:rich>
                  <a:bodyPr/>
                  <a:lstStyle/>
                  <a:p>
                    <a:fld id="{DA4DA347-D239-4F52-B20F-DECEBA6E716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5-147E-4DAA-8BA2-47EC959FF34A}"/>
                </c:ext>
              </c:extLst>
            </c:dLbl>
            <c:dLbl>
              <c:idx val="170"/>
              <c:tx>
                <c:rich>
                  <a:bodyPr/>
                  <a:lstStyle/>
                  <a:p>
                    <a:fld id="{EE4F9F1A-1399-40F1-8212-652CEF6BB3C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6-147E-4DAA-8BA2-47EC959FF34A}"/>
                </c:ext>
              </c:extLst>
            </c:dLbl>
            <c:dLbl>
              <c:idx val="171"/>
              <c:tx>
                <c:rich>
                  <a:bodyPr/>
                  <a:lstStyle/>
                  <a:p>
                    <a:fld id="{242E219B-0106-4D54-B6A3-60FC86DABA3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7-147E-4DAA-8BA2-47EC959FF34A}"/>
                </c:ext>
              </c:extLst>
            </c:dLbl>
            <c:dLbl>
              <c:idx val="172"/>
              <c:tx>
                <c:rich>
                  <a:bodyPr/>
                  <a:lstStyle/>
                  <a:p>
                    <a:fld id="{DC945316-2915-4735-875E-ED4216D1FED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8-147E-4DAA-8BA2-47EC959FF34A}"/>
                </c:ext>
              </c:extLst>
            </c:dLbl>
            <c:dLbl>
              <c:idx val="173"/>
              <c:tx>
                <c:rich>
                  <a:bodyPr/>
                  <a:lstStyle/>
                  <a:p>
                    <a:fld id="{0B093D68-D92B-4938-A4FC-063C37A2A4D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9-147E-4DAA-8BA2-47EC959FF34A}"/>
                </c:ext>
              </c:extLst>
            </c:dLbl>
            <c:dLbl>
              <c:idx val="174"/>
              <c:tx>
                <c:rich>
                  <a:bodyPr/>
                  <a:lstStyle/>
                  <a:p>
                    <a:fld id="{384C1C4E-F2E0-4EA8-9101-EE228F68EBA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A-147E-4DAA-8BA2-47EC959FF34A}"/>
                </c:ext>
              </c:extLst>
            </c:dLbl>
            <c:dLbl>
              <c:idx val="175"/>
              <c:tx>
                <c:rich>
                  <a:bodyPr/>
                  <a:lstStyle/>
                  <a:p>
                    <a:fld id="{3AD09DCE-EFF2-4CC1-8078-2DFD35A0BB8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B-147E-4DAA-8BA2-47EC959FF34A}"/>
                </c:ext>
              </c:extLst>
            </c:dLbl>
            <c:dLbl>
              <c:idx val="176"/>
              <c:tx>
                <c:rich>
                  <a:bodyPr/>
                  <a:lstStyle/>
                  <a:p>
                    <a:fld id="{4D749BAF-BF03-427A-A371-29D35A101BA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C-147E-4DAA-8BA2-47EC959FF34A}"/>
                </c:ext>
              </c:extLst>
            </c:dLbl>
            <c:dLbl>
              <c:idx val="177"/>
              <c:tx>
                <c:rich>
                  <a:bodyPr/>
                  <a:lstStyle/>
                  <a:p>
                    <a:fld id="{0509DAA4-C614-434A-8CC3-E833EB5662C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D-147E-4DAA-8BA2-47EC959FF34A}"/>
                </c:ext>
              </c:extLst>
            </c:dLbl>
            <c:dLbl>
              <c:idx val="178"/>
              <c:tx>
                <c:rich>
                  <a:bodyPr/>
                  <a:lstStyle/>
                  <a:p>
                    <a:fld id="{62C22CB2-1DE0-41F2-95AA-5A7FF49B96C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E-147E-4DAA-8BA2-47EC959FF34A}"/>
                </c:ext>
              </c:extLst>
            </c:dLbl>
            <c:dLbl>
              <c:idx val="179"/>
              <c:tx>
                <c:rich>
                  <a:bodyPr/>
                  <a:lstStyle/>
                  <a:p>
                    <a:fld id="{9E523FFF-D41E-4255-A98C-BB29ECCF6AD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F-147E-4DAA-8BA2-47EC959FF34A}"/>
                </c:ext>
              </c:extLst>
            </c:dLbl>
            <c:dLbl>
              <c:idx val="180"/>
              <c:tx>
                <c:rich>
                  <a:bodyPr/>
                  <a:lstStyle/>
                  <a:p>
                    <a:fld id="{43D23E79-AAB7-4399-AEDD-F6CFF0CC7BC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0-147E-4DAA-8BA2-47EC959FF34A}"/>
                </c:ext>
              </c:extLst>
            </c:dLbl>
            <c:dLbl>
              <c:idx val="181"/>
              <c:tx>
                <c:rich>
                  <a:bodyPr/>
                  <a:lstStyle/>
                  <a:p>
                    <a:fld id="{D80329DB-C84D-4494-8C35-74A4B3ADF3F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1-147E-4DAA-8BA2-47EC959FF34A}"/>
                </c:ext>
              </c:extLst>
            </c:dLbl>
            <c:dLbl>
              <c:idx val="182"/>
              <c:tx>
                <c:rich>
                  <a:bodyPr/>
                  <a:lstStyle/>
                  <a:p>
                    <a:fld id="{1211757F-FAB1-460E-AC3F-3DA7C64BD35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2-147E-4DAA-8BA2-47EC959FF34A}"/>
                </c:ext>
              </c:extLst>
            </c:dLbl>
            <c:dLbl>
              <c:idx val="183"/>
              <c:tx>
                <c:rich>
                  <a:bodyPr/>
                  <a:lstStyle/>
                  <a:p>
                    <a:fld id="{AB69F6B6-EB92-4C1C-A400-D7C56D71935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3-147E-4DAA-8BA2-47EC959FF34A}"/>
                </c:ext>
              </c:extLst>
            </c:dLbl>
            <c:dLbl>
              <c:idx val="184"/>
              <c:tx>
                <c:rich>
                  <a:bodyPr/>
                  <a:lstStyle/>
                  <a:p>
                    <a:fld id="{ED4B35B4-FA1F-4B1C-8F66-C2E30E06B74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4-147E-4DAA-8BA2-47EC959FF34A}"/>
                </c:ext>
              </c:extLst>
            </c:dLbl>
            <c:dLbl>
              <c:idx val="185"/>
              <c:tx>
                <c:rich>
                  <a:bodyPr/>
                  <a:lstStyle/>
                  <a:p>
                    <a:fld id="{91501936-B168-43F4-82C6-2C87F4030E8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5-147E-4DAA-8BA2-47EC959FF34A}"/>
                </c:ext>
              </c:extLst>
            </c:dLbl>
            <c:dLbl>
              <c:idx val="186"/>
              <c:tx>
                <c:rich>
                  <a:bodyPr/>
                  <a:lstStyle/>
                  <a:p>
                    <a:fld id="{0E7699D2-D08F-4262-B5FB-3BA96C6B8C8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6-147E-4DAA-8BA2-47EC959FF34A}"/>
                </c:ext>
              </c:extLst>
            </c:dLbl>
            <c:dLbl>
              <c:idx val="187"/>
              <c:tx>
                <c:rich>
                  <a:bodyPr/>
                  <a:lstStyle/>
                  <a:p>
                    <a:fld id="{A498BF20-B171-4257-8A4C-88C397CD8D4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7-147E-4DAA-8BA2-47EC959FF34A}"/>
                </c:ext>
              </c:extLst>
            </c:dLbl>
            <c:dLbl>
              <c:idx val="188"/>
              <c:tx>
                <c:rich>
                  <a:bodyPr/>
                  <a:lstStyle/>
                  <a:p>
                    <a:fld id="{69E3F096-68F7-4224-8418-599DFA9E810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8-147E-4DAA-8BA2-47EC959FF34A}"/>
                </c:ext>
              </c:extLst>
            </c:dLbl>
            <c:dLbl>
              <c:idx val="189"/>
              <c:tx>
                <c:rich>
                  <a:bodyPr/>
                  <a:lstStyle/>
                  <a:p>
                    <a:fld id="{0C5CEC90-7D5A-43EE-9EDB-EF4E2029931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9-147E-4DAA-8BA2-47EC959FF34A}"/>
                </c:ext>
              </c:extLst>
            </c:dLbl>
            <c:dLbl>
              <c:idx val="190"/>
              <c:tx>
                <c:rich>
                  <a:bodyPr/>
                  <a:lstStyle/>
                  <a:p>
                    <a:fld id="{5A2BA577-F174-4E20-9D8E-BB10B36D4EA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A-147E-4DAA-8BA2-47EC959FF34A}"/>
                </c:ext>
              </c:extLst>
            </c:dLbl>
            <c:dLbl>
              <c:idx val="191"/>
              <c:tx>
                <c:rich>
                  <a:bodyPr/>
                  <a:lstStyle/>
                  <a:p>
                    <a:fld id="{01E32577-3B7E-4D54-A2B7-A6C376B504C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B-147E-4DAA-8BA2-47EC959FF34A}"/>
                </c:ext>
              </c:extLst>
            </c:dLbl>
            <c:dLbl>
              <c:idx val="19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C-147E-4DAA-8BA2-47EC959FF34A}"/>
                </c:ext>
              </c:extLst>
            </c:dLbl>
            <c:dLbl>
              <c:idx val="19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D-147E-4DAA-8BA2-47EC959FF34A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'#_Empirical Rule'!$AR$6:$AR$199</c:f>
              <c:numCache>
                <c:formatCode>General</c:formatCode>
                <c:ptCount val="194"/>
                <c:pt idx="0">
                  <c:v>-2.3333333333333357</c:v>
                </c:pt>
                <c:pt idx="1">
                  <c:v>-2.1666666666666696</c:v>
                </c:pt>
                <c:pt idx="2">
                  <c:v>-1.8333333333333366</c:v>
                </c:pt>
                <c:pt idx="3">
                  <c:v>-1.6666666666666696</c:v>
                </c:pt>
                <c:pt idx="4">
                  <c:v>-1.5000000000000027</c:v>
                </c:pt>
                <c:pt idx="5">
                  <c:v>-1.3333333333333357</c:v>
                </c:pt>
                <c:pt idx="6">
                  <c:v>-1.1666666666666687</c:v>
                </c:pt>
                <c:pt idx="7">
                  <c:v>-0.83333333333333526</c:v>
                </c:pt>
                <c:pt idx="8">
                  <c:v>-0.66666666666666874</c:v>
                </c:pt>
                <c:pt idx="9">
                  <c:v>-0.50000000000000222</c:v>
                </c:pt>
                <c:pt idx="10">
                  <c:v>-0.33333333333333548</c:v>
                </c:pt>
                <c:pt idx="11">
                  <c:v>-0.16666666666666879</c:v>
                </c:pt>
                <c:pt idx="12">
                  <c:v>0.16666666666666449</c:v>
                </c:pt>
                <c:pt idx="13">
                  <c:v>0.33333333333333115</c:v>
                </c:pt>
                <c:pt idx="14">
                  <c:v>0.49999999999999789</c:v>
                </c:pt>
                <c:pt idx="15">
                  <c:v>0.66666666666666441</c:v>
                </c:pt>
                <c:pt idx="16">
                  <c:v>0.83333333333333093</c:v>
                </c:pt>
                <c:pt idx="17">
                  <c:v>1.1666666666666643</c:v>
                </c:pt>
                <c:pt idx="18">
                  <c:v>1.3333333333333313</c:v>
                </c:pt>
                <c:pt idx="19">
                  <c:v>1.4999999999999982</c:v>
                </c:pt>
                <c:pt idx="20">
                  <c:v>1.6666666666666652</c:v>
                </c:pt>
                <c:pt idx="21">
                  <c:v>1.8333333333333321</c:v>
                </c:pt>
                <c:pt idx="22">
                  <c:v>2.1666666666666652</c:v>
                </c:pt>
                <c:pt idx="23">
                  <c:v>2.3333333333333313</c:v>
                </c:pt>
                <c:pt idx="24">
                  <c:v>-1.8333333333333366</c:v>
                </c:pt>
                <c:pt idx="25">
                  <c:v>-1.6666666666666696</c:v>
                </c:pt>
                <c:pt idx="26">
                  <c:v>-1.5000000000000027</c:v>
                </c:pt>
                <c:pt idx="27">
                  <c:v>-1.3333333333333357</c:v>
                </c:pt>
                <c:pt idx="28">
                  <c:v>-1.1666666666666687</c:v>
                </c:pt>
                <c:pt idx="29">
                  <c:v>-0.83333333333333526</c:v>
                </c:pt>
                <c:pt idx="30">
                  <c:v>-0.66666666666666874</c:v>
                </c:pt>
                <c:pt idx="31">
                  <c:v>-0.50000000000000222</c:v>
                </c:pt>
                <c:pt idx="32">
                  <c:v>-0.33333333333333548</c:v>
                </c:pt>
                <c:pt idx="33">
                  <c:v>-0.16666666666666879</c:v>
                </c:pt>
                <c:pt idx="34">
                  <c:v>0.16666666666666449</c:v>
                </c:pt>
                <c:pt idx="35">
                  <c:v>0.33333333333333115</c:v>
                </c:pt>
                <c:pt idx="36">
                  <c:v>0.49999999999999789</c:v>
                </c:pt>
                <c:pt idx="37">
                  <c:v>0.66666666666666441</c:v>
                </c:pt>
                <c:pt idx="38">
                  <c:v>0.83333333333333093</c:v>
                </c:pt>
                <c:pt idx="39">
                  <c:v>1.1666666666666643</c:v>
                </c:pt>
                <c:pt idx="40">
                  <c:v>1.3333333333333313</c:v>
                </c:pt>
                <c:pt idx="41">
                  <c:v>1.4999999999999982</c:v>
                </c:pt>
                <c:pt idx="42">
                  <c:v>1.6666666666666652</c:v>
                </c:pt>
                <c:pt idx="43">
                  <c:v>1.8333333333333321</c:v>
                </c:pt>
                <c:pt idx="44">
                  <c:v>-1.8333333333333366</c:v>
                </c:pt>
                <c:pt idx="45">
                  <c:v>-1.6666666666666696</c:v>
                </c:pt>
                <c:pt idx="46">
                  <c:v>-1.5000000000000027</c:v>
                </c:pt>
                <c:pt idx="47">
                  <c:v>-1.3333333333333357</c:v>
                </c:pt>
                <c:pt idx="48">
                  <c:v>-1.1666666666666687</c:v>
                </c:pt>
                <c:pt idx="49">
                  <c:v>-0.83333333333333526</c:v>
                </c:pt>
                <c:pt idx="50">
                  <c:v>-0.66666666666666874</c:v>
                </c:pt>
                <c:pt idx="51">
                  <c:v>-0.50000000000000222</c:v>
                </c:pt>
                <c:pt idx="52">
                  <c:v>-0.33333333333333548</c:v>
                </c:pt>
                <c:pt idx="53">
                  <c:v>-0.16666666666666879</c:v>
                </c:pt>
                <c:pt idx="54">
                  <c:v>0.16666666666666449</c:v>
                </c:pt>
                <c:pt idx="55">
                  <c:v>0.33333333333333115</c:v>
                </c:pt>
                <c:pt idx="56">
                  <c:v>0.49999999999999789</c:v>
                </c:pt>
                <c:pt idx="57">
                  <c:v>0.66666666666666441</c:v>
                </c:pt>
                <c:pt idx="58">
                  <c:v>0.83333333333333093</c:v>
                </c:pt>
                <c:pt idx="59">
                  <c:v>1.1666666666666643</c:v>
                </c:pt>
                <c:pt idx="60">
                  <c:v>1.3333333333333313</c:v>
                </c:pt>
                <c:pt idx="61">
                  <c:v>1.4999999999999982</c:v>
                </c:pt>
                <c:pt idx="62">
                  <c:v>1.6666666666666652</c:v>
                </c:pt>
                <c:pt idx="63">
                  <c:v>1.8333333333333321</c:v>
                </c:pt>
                <c:pt idx="64">
                  <c:v>-1.6666666666666696</c:v>
                </c:pt>
                <c:pt idx="65">
                  <c:v>-1.5000000000000027</c:v>
                </c:pt>
                <c:pt idx="66">
                  <c:v>-1.3333333333333357</c:v>
                </c:pt>
                <c:pt idx="67">
                  <c:v>-1.1666666666666687</c:v>
                </c:pt>
                <c:pt idx="68">
                  <c:v>-0.83333333333333526</c:v>
                </c:pt>
                <c:pt idx="69">
                  <c:v>-0.66666666666666874</c:v>
                </c:pt>
                <c:pt idx="70">
                  <c:v>-0.50000000000000222</c:v>
                </c:pt>
                <c:pt idx="71">
                  <c:v>-0.33333333333333548</c:v>
                </c:pt>
                <c:pt idx="72">
                  <c:v>-0.16666666666666879</c:v>
                </c:pt>
                <c:pt idx="73">
                  <c:v>0.16666666666666449</c:v>
                </c:pt>
                <c:pt idx="74">
                  <c:v>0.33333333333333115</c:v>
                </c:pt>
                <c:pt idx="75">
                  <c:v>0.49999999999999789</c:v>
                </c:pt>
                <c:pt idx="76">
                  <c:v>0.66666666666666441</c:v>
                </c:pt>
                <c:pt idx="77">
                  <c:v>0.83333333333333093</c:v>
                </c:pt>
                <c:pt idx="78">
                  <c:v>1.1666666666666643</c:v>
                </c:pt>
                <c:pt idx="79">
                  <c:v>1.3333333333333313</c:v>
                </c:pt>
                <c:pt idx="80">
                  <c:v>1.4999999999999982</c:v>
                </c:pt>
                <c:pt idx="81">
                  <c:v>1.6666666666666652</c:v>
                </c:pt>
                <c:pt idx="82">
                  <c:v>-1.5000000000000027</c:v>
                </c:pt>
                <c:pt idx="83">
                  <c:v>-1.3333333333333357</c:v>
                </c:pt>
                <c:pt idx="84">
                  <c:v>-1.1666666666666687</c:v>
                </c:pt>
                <c:pt idx="85">
                  <c:v>-0.83333333333333526</c:v>
                </c:pt>
                <c:pt idx="86">
                  <c:v>-0.66666666666666874</c:v>
                </c:pt>
                <c:pt idx="87">
                  <c:v>-0.50000000000000222</c:v>
                </c:pt>
                <c:pt idx="88">
                  <c:v>-0.33333333333333548</c:v>
                </c:pt>
                <c:pt idx="89">
                  <c:v>-0.16666666666666879</c:v>
                </c:pt>
                <c:pt idx="90">
                  <c:v>0.16666666666666449</c:v>
                </c:pt>
                <c:pt idx="91">
                  <c:v>0.33333333333333115</c:v>
                </c:pt>
                <c:pt idx="92">
                  <c:v>0.49999999999999789</c:v>
                </c:pt>
                <c:pt idx="93">
                  <c:v>0.66666666666666441</c:v>
                </c:pt>
                <c:pt idx="94">
                  <c:v>0.83333333333333093</c:v>
                </c:pt>
                <c:pt idx="95">
                  <c:v>1.1666666666666643</c:v>
                </c:pt>
                <c:pt idx="96">
                  <c:v>1.3333333333333313</c:v>
                </c:pt>
                <c:pt idx="97">
                  <c:v>1.4999999999999982</c:v>
                </c:pt>
                <c:pt idx="98">
                  <c:v>-1.3333333333333357</c:v>
                </c:pt>
                <c:pt idx="99">
                  <c:v>-1.1666666666666687</c:v>
                </c:pt>
                <c:pt idx="100">
                  <c:v>-0.83333333333333526</c:v>
                </c:pt>
                <c:pt idx="101">
                  <c:v>-0.66666666666666874</c:v>
                </c:pt>
                <c:pt idx="102">
                  <c:v>-0.50000000000000222</c:v>
                </c:pt>
                <c:pt idx="103">
                  <c:v>-0.33333333333333548</c:v>
                </c:pt>
                <c:pt idx="104">
                  <c:v>-0.16666666666666879</c:v>
                </c:pt>
                <c:pt idx="105">
                  <c:v>0.16666666666666449</c:v>
                </c:pt>
                <c:pt idx="106">
                  <c:v>0.33333333333333115</c:v>
                </c:pt>
                <c:pt idx="107">
                  <c:v>0.49999999999999789</c:v>
                </c:pt>
                <c:pt idx="108">
                  <c:v>0.66666666666666441</c:v>
                </c:pt>
                <c:pt idx="109">
                  <c:v>0.83333333333333093</c:v>
                </c:pt>
                <c:pt idx="110">
                  <c:v>1.1666666666666643</c:v>
                </c:pt>
                <c:pt idx="111">
                  <c:v>1.3333333333333313</c:v>
                </c:pt>
                <c:pt idx="112">
                  <c:v>-1.1666666666666687</c:v>
                </c:pt>
                <c:pt idx="113">
                  <c:v>-0.83333333333333526</c:v>
                </c:pt>
                <c:pt idx="114">
                  <c:v>-0.66666666666666874</c:v>
                </c:pt>
                <c:pt idx="115">
                  <c:v>-0.50000000000000222</c:v>
                </c:pt>
                <c:pt idx="116">
                  <c:v>-0.33333333333333548</c:v>
                </c:pt>
                <c:pt idx="117">
                  <c:v>-0.16666666666666879</c:v>
                </c:pt>
                <c:pt idx="118">
                  <c:v>0.16666666666666449</c:v>
                </c:pt>
                <c:pt idx="119">
                  <c:v>0.33333333333333115</c:v>
                </c:pt>
                <c:pt idx="120">
                  <c:v>0.49999999999999789</c:v>
                </c:pt>
                <c:pt idx="121">
                  <c:v>0.66666666666666441</c:v>
                </c:pt>
                <c:pt idx="122">
                  <c:v>0.83333333333333093</c:v>
                </c:pt>
                <c:pt idx="123">
                  <c:v>1.1666666666666643</c:v>
                </c:pt>
                <c:pt idx="124">
                  <c:v>-1.1666666666666687</c:v>
                </c:pt>
                <c:pt idx="125">
                  <c:v>-0.83333333333333526</c:v>
                </c:pt>
                <c:pt idx="126">
                  <c:v>-0.66666666666666874</c:v>
                </c:pt>
                <c:pt idx="127">
                  <c:v>-0.50000000000000222</c:v>
                </c:pt>
                <c:pt idx="128">
                  <c:v>-0.33333333333333548</c:v>
                </c:pt>
                <c:pt idx="129">
                  <c:v>-0.16666666666666879</c:v>
                </c:pt>
                <c:pt idx="130">
                  <c:v>0.16666666666666449</c:v>
                </c:pt>
                <c:pt idx="131">
                  <c:v>0.33333333333333115</c:v>
                </c:pt>
                <c:pt idx="132">
                  <c:v>0.49999999999999789</c:v>
                </c:pt>
                <c:pt idx="133">
                  <c:v>0.66666666666666441</c:v>
                </c:pt>
                <c:pt idx="134">
                  <c:v>0.83333333333333093</c:v>
                </c:pt>
                <c:pt idx="135">
                  <c:v>1.1666666666666643</c:v>
                </c:pt>
                <c:pt idx="136">
                  <c:v>-0.83333333333333526</c:v>
                </c:pt>
                <c:pt idx="137">
                  <c:v>-0.66666666666666874</c:v>
                </c:pt>
                <c:pt idx="138">
                  <c:v>-0.50000000000000222</c:v>
                </c:pt>
                <c:pt idx="139">
                  <c:v>-0.33333333333333548</c:v>
                </c:pt>
                <c:pt idx="140">
                  <c:v>-0.16666666666666879</c:v>
                </c:pt>
                <c:pt idx="141">
                  <c:v>0.16666666666666449</c:v>
                </c:pt>
                <c:pt idx="142">
                  <c:v>0.33333333333333115</c:v>
                </c:pt>
                <c:pt idx="143">
                  <c:v>0.49999999999999789</c:v>
                </c:pt>
                <c:pt idx="144">
                  <c:v>0.66666666666666441</c:v>
                </c:pt>
                <c:pt idx="145">
                  <c:v>0.83333333333333093</c:v>
                </c:pt>
                <c:pt idx="146">
                  <c:v>-0.83333333333333526</c:v>
                </c:pt>
                <c:pt idx="147">
                  <c:v>-0.66666666666666874</c:v>
                </c:pt>
                <c:pt idx="148">
                  <c:v>-0.50000000000000222</c:v>
                </c:pt>
                <c:pt idx="149">
                  <c:v>-0.33333333333333548</c:v>
                </c:pt>
                <c:pt idx="150">
                  <c:v>-0.16666666666666879</c:v>
                </c:pt>
                <c:pt idx="151">
                  <c:v>0.16666666666666449</c:v>
                </c:pt>
                <c:pt idx="152">
                  <c:v>0.33333333333333115</c:v>
                </c:pt>
                <c:pt idx="153">
                  <c:v>0.49999999999999789</c:v>
                </c:pt>
                <c:pt idx="154">
                  <c:v>0.66666666666666441</c:v>
                </c:pt>
                <c:pt idx="155">
                  <c:v>0.83333333333333093</c:v>
                </c:pt>
                <c:pt idx="156">
                  <c:v>-0.83333333333333526</c:v>
                </c:pt>
                <c:pt idx="157">
                  <c:v>-0.66666666666666874</c:v>
                </c:pt>
                <c:pt idx="158">
                  <c:v>-0.50000000000000222</c:v>
                </c:pt>
                <c:pt idx="159">
                  <c:v>-0.33333333333333548</c:v>
                </c:pt>
                <c:pt idx="160">
                  <c:v>-0.16666666666666879</c:v>
                </c:pt>
                <c:pt idx="161">
                  <c:v>0.16666666666666449</c:v>
                </c:pt>
                <c:pt idx="162">
                  <c:v>0.33333333333333115</c:v>
                </c:pt>
                <c:pt idx="163">
                  <c:v>0.49999999999999789</c:v>
                </c:pt>
                <c:pt idx="164">
                  <c:v>0.66666666666666441</c:v>
                </c:pt>
                <c:pt idx="165">
                  <c:v>0.83333333333333093</c:v>
                </c:pt>
                <c:pt idx="166">
                  <c:v>-0.66666666666666874</c:v>
                </c:pt>
                <c:pt idx="167">
                  <c:v>-0.50000000000000222</c:v>
                </c:pt>
                <c:pt idx="168">
                  <c:v>-0.33333333333333548</c:v>
                </c:pt>
                <c:pt idx="169">
                  <c:v>-0.16666666666666879</c:v>
                </c:pt>
                <c:pt idx="170">
                  <c:v>0.16666666666666449</c:v>
                </c:pt>
                <c:pt idx="171">
                  <c:v>0.33333333333333115</c:v>
                </c:pt>
                <c:pt idx="172">
                  <c:v>0.49999999999999789</c:v>
                </c:pt>
                <c:pt idx="173">
                  <c:v>0.66666666666666441</c:v>
                </c:pt>
                <c:pt idx="174">
                  <c:v>-0.66666666666666874</c:v>
                </c:pt>
                <c:pt idx="175">
                  <c:v>-0.50000000000000222</c:v>
                </c:pt>
                <c:pt idx="176">
                  <c:v>-0.33333333333333548</c:v>
                </c:pt>
                <c:pt idx="177">
                  <c:v>-0.16666666666666879</c:v>
                </c:pt>
                <c:pt idx="178">
                  <c:v>0.16666666666666449</c:v>
                </c:pt>
                <c:pt idx="179">
                  <c:v>0.33333333333333115</c:v>
                </c:pt>
                <c:pt idx="180">
                  <c:v>0.49999999999999789</c:v>
                </c:pt>
                <c:pt idx="181">
                  <c:v>0.66666666666666441</c:v>
                </c:pt>
                <c:pt idx="182">
                  <c:v>-0.50000000000000222</c:v>
                </c:pt>
                <c:pt idx="183">
                  <c:v>-0.33333333333333548</c:v>
                </c:pt>
                <c:pt idx="184">
                  <c:v>-0.16666666666666879</c:v>
                </c:pt>
                <c:pt idx="185">
                  <c:v>0.16666666666666449</c:v>
                </c:pt>
                <c:pt idx="186">
                  <c:v>0.33333333333333115</c:v>
                </c:pt>
                <c:pt idx="187">
                  <c:v>0.49999999999999789</c:v>
                </c:pt>
                <c:pt idx="188">
                  <c:v>-0.33333333333333548</c:v>
                </c:pt>
                <c:pt idx="189">
                  <c:v>-0.16666666666666879</c:v>
                </c:pt>
                <c:pt idx="190">
                  <c:v>0.16666666666666449</c:v>
                </c:pt>
                <c:pt idx="191">
                  <c:v>0.33333333333333115</c:v>
                </c:pt>
                <c:pt idx="192">
                  <c:v>-0.16666666666666879</c:v>
                </c:pt>
                <c:pt idx="193">
                  <c:v>0.16666666666666449</c:v>
                </c:pt>
              </c:numCache>
            </c:numRef>
          </c:xVal>
          <c:yVal>
            <c:numRef>
              <c:f>'#_Empirical Rule'!$AT$6:$AT$199</c:f>
              <c:numCache>
                <c:formatCode>General</c:formatCode>
                <c:ptCount val="194"/>
                <c:pt idx="0">
                  <c:v>1.4E-2</c:v>
                </c:pt>
                <c:pt idx="1">
                  <c:v>1.4E-2</c:v>
                </c:pt>
                <c:pt idx="2">
                  <c:v>1.4E-2</c:v>
                </c:pt>
                <c:pt idx="3">
                  <c:v>1.4E-2</c:v>
                </c:pt>
                <c:pt idx="4">
                  <c:v>1.4E-2</c:v>
                </c:pt>
                <c:pt idx="5">
                  <c:v>1.4E-2</c:v>
                </c:pt>
                <c:pt idx="6">
                  <c:v>1.4E-2</c:v>
                </c:pt>
                <c:pt idx="7">
                  <c:v>1.4E-2</c:v>
                </c:pt>
                <c:pt idx="8">
                  <c:v>1.4E-2</c:v>
                </c:pt>
                <c:pt idx="9">
                  <c:v>1.4E-2</c:v>
                </c:pt>
                <c:pt idx="10">
                  <c:v>1.4E-2</c:v>
                </c:pt>
                <c:pt idx="11">
                  <c:v>1.4E-2</c:v>
                </c:pt>
                <c:pt idx="12">
                  <c:v>1.4E-2</c:v>
                </c:pt>
                <c:pt idx="13">
                  <c:v>1.4E-2</c:v>
                </c:pt>
                <c:pt idx="14">
                  <c:v>1.4E-2</c:v>
                </c:pt>
                <c:pt idx="15">
                  <c:v>1.4E-2</c:v>
                </c:pt>
                <c:pt idx="16">
                  <c:v>1.4E-2</c:v>
                </c:pt>
                <c:pt idx="17">
                  <c:v>1.4E-2</c:v>
                </c:pt>
                <c:pt idx="18">
                  <c:v>1.4E-2</c:v>
                </c:pt>
                <c:pt idx="19">
                  <c:v>1.4E-2</c:v>
                </c:pt>
                <c:pt idx="20">
                  <c:v>1.4E-2</c:v>
                </c:pt>
                <c:pt idx="21">
                  <c:v>1.4E-2</c:v>
                </c:pt>
                <c:pt idx="22">
                  <c:v>1.4E-2</c:v>
                </c:pt>
                <c:pt idx="23">
                  <c:v>1.4E-2</c:v>
                </c:pt>
                <c:pt idx="24">
                  <c:v>3.7999999999999999E-2</c:v>
                </c:pt>
                <c:pt idx="25">
                  <c:v>3.7999999999999999E-2</c:v>
                </c:pt>
                <c:pt idx="26">
                  <c:v>3.7999999999999999E-2</c:v>
                </c:pt>
                <c:pt idx="27">
                  <c:v>3.7999999999999999E-2</c:v>
                </c:pt>
                <c:pt idx="28">
                  <c:v>3.7999999999999999E-2</c:v>
                </c:pt>
                <c:pt idx="29">
                  <c:v>3.7999999999999999E-2</c:v>
                </c:pt>
                <c:pt idx="30">
                  <c:v>3.7999999999999999E-2</c:v>
                </c:pt>
                <c:pt idx="31">
                  <c:v>3.7999999999999999E-2</c:v>
                </c:pt>
                <c:pt idx="32">
                  <c:v>3.7999999999999999E-2</c:v>
                </c:pt>
                <c:pt idx="33">
                  <c:v>3.7999999999999999E-2</c:v>
                </c:pt>
                <c:pt idx="34">
                  <c:v>3.7999999999999999E-2</c:v>
                </c:pt>
                <c:pt idx="35">
                  <c:v>3.7999999999999999E-2</c:v>
                </c:pt>
                <c:pt idx="36">
                  <c:v>3.7999999999999999E-2</c:v>
                </c:pt>
                <c:pt idx="37">
                  <c:v>3.7999999999999999E-2</c:v>
                </c:pt>
                <c:pt idx="38">
                  <c:v>3.7999999999999999E-2</c:v>
                </c:pt>
                <c:pt idx="39">
                  <c:v>3.7999999999999999E-2</c:v>
                </c:pt>
                <c:pt idx="40">
                  <c:v>3.7999999999999999E-2</c:v>
                </c:pt>
                <c:pt idx="41">
                  <c:v>3.7999999999999999E-2</c:v>
                </c:pt>
                <c:pt idx="42">
                  <c:v>3.7999999999999999E-2</c:v>
                </c:pt>
                <c:pt idx="43">
                  <c:v>3.7999999999999999E-2</c:v>
                </c:pt>
                <c:pt idx="44">
                  <c:v>6.2000000000000006E-2</c:v>
                </c:pt>
                <c:pt idx="45">
                  <c:v>6.2000000000000006E-2</c:v>
                </c:pt>
                <c:pt idx="46">
                  <c:v>6.2000000000000006E-2</c:v>
                </c:pt>
                <c:pt idx="47">
                  <c:v>6.2000000000000006E-2</c:v>
                </c:pt>
                <c:pt idx="48">
                  <c:v>6.2000000000000006E-2</c:v>
                </c:pt>
                <c:pt idx="49">
                  <c:v>6.2000000000000006E-2</c:v>
                </c:pt>
                <c:pt idx="50">
                  <c:v>6.2000000000000006E-2</c:v>
                </c:pt>
                <c:pt idx="51">
                  <c:v>6.2000000000000006E-2</c:v>
                </c:pt>
                <c:pt idx="52">
                  <c:v>6.2000000000000006E-2</c:v>
                </c:pt>
                <c:pt idx="53">
                  <c:v>6.2000000000000006E-2</c:v>
                </c:pt>
                <c:pt idx="54">
                  <c:v>6.2000000000000006E-2</c:v>
                </c:pt>
                <c:pt idx="55">
                  <c:v>6.2000000000000006E-2</c:v>
                </c:pt>
                <c:pt idx="56">
                  <c:v>6.2000000000000006E-2</c:v>
                </c:pt>
                <c:pt idx="57">
                  <c:v>6.2000000000000006E-2</c:v>
                </c:pt>
                <c:pt idx="58">
                  <c:v>6.2000000000000006E-2</c:v>
                </c:pt>
                <c:pt idx="59">
                  <c:v>6.2000000000000006E-2</c:v>
                </c:pt>
                <c:pt idx="60">
                  <c:v>6.2000000000000006E-2</c:v>
                </c:pt>
                <c:pt idx="61">
                  <c:v>6.2000000000000006E-2</c:v>
                </c:pt>
                <c:pt idx="62">
                  <c:v>6.2000000000000006E-2</c:v>
                </c:pt>
                <c:pt idx="63">
                  <c:v>6.2000000000000006E-2</c:v>
                </c:pt>
                <c:pt idx="64">
                  <c:v>8.6000000000000007E-2</c:v>
                </c:pt>
                <c:pt idx="65">
                  <c:v>8.6000000000000007E-2</c:v>
                </c:pt>
                <c:pt idx="66">
                  <c:v>8.6000000000000007E-2</c:v>
                </c:pt>
                <c:pt idx="67">
                  <c:v>8.6000000000000007E-2</c:v>
                </c:pt>
                <c:pt idx="68">
                  <c:v>8.6000000000000007E-2</c:v>
                </c:pt>
                <c:pt idx="69">
                  <c:v>8.6000000000000007E-2</c:v>
                </c:pt>
                <c:pt idx="70">
                  <c:v>8.6000000000000007E-2</c:v>
                </c:pt>
                <c:pt idx="71">
                  <c:v>8.6000000000000007E-2</c:v>
                </c:pt>
                <c:pt idx="72">
                  <c:v>8.6000000000000007E-2</c:v>
                </c:pt>
                <c:pt idx="73">
                  <c:v>8.6000000000000007E-2</c:v>
                </c:pt>
                <c:pt idx="74">
                  <c:v>8.6000000000000007E-2</c:v>
                </c:pt>
                <c:pt idx="75">
                  <c:v>8.6000000000000007E-2</c:v>
                </c:pt>
                <c:pt idx="76">
                  <c:v>8.6000000000000007E-2</c:v>
                </c:pt>
                <c:pt idx="77">
                  <c:v>8.6000000000000007E-2</c:v>
                </c:pt>
                <c:pt idx="78">
                  <c:v>8.6000000000000007E-2</c:v>
                </c:pt>
                <c:pt idx="79">
                  <c:v>8.6000000000000007E-2</c:v>
                </c:pt>
                <c:pt idx="80">
                  <c:v>8.6000000000000007E-2</c:v>
                </c:pt>
                <c:pt idx="81">
                  <c:v>8.6000000000000007E-2</c:v>
                </c:pt>
                <c:pt idx="82">
                  <c:v>0.11</c:v>
                </c:pt>
                <c:pt idx="83">
                  <c:v>0.11</c:v>
                </c:pt>
                <c:pt idx="84">
                  <c:v>0.11</c:v>
                </c:pt>
                <c:pt idx="85">
                  <c:v>0.11</c:v>
                </c:pt>
                <c:pt idx="86">
                  <c:v>0.11</c:v>
                </c:pt>
                <c:pt idx="87">
                  <c:v>0.11</c:v>
                </c:pt>
                <c:pt idx="88">
                  <c:v>0.11</c:v>
                </c:pt>
                <c:pt idx="89">
                  <c:v>0.11</c:v>
                </c:pt>
                <c:pt idx="90">
                  <c:v>0.11</c:v>
                </c:pt>
                <c:pt idx="91">
                  <c:v>0.11</c:v>
                </c:pt>
                <c:pt idx="92">
                  <c:v>0.11</c:v>
                </c:pt>
                <c:pt idx="93">
                  <c:v>0.11</c:v>
                </c:pt>
                <c:pt idx="94">
                  <c:v>0.11</c:v>
                </c:pt>
                <c:pt idx="95">
                  <c:v>0.11</c:v>
                </c:pt>
                <c:pt idx="96">
                  <c:v>0.11</c:v>
                </c:pt>
                <c:pt idx="97">
                  <c:v>0.11</c:v>
                </c:pt>
                <c:pt idx="98">
                  <c:v>0.13400000000000001</c:v>
                </c:pt>
                <c:pt idx="99">
                  <c:v>0.13400000000000001</c:v>
                </c:pt>
                <c:pt idx="100">
                  <c:v>0.13400000000000001</c:v>
                </c:pt>
                <c:pt idx="101">
                  <c:v>0.13400000000000001</c:v>
                </c:pt>
                <c:pt idx="102">
                  <c:v>0.13400000000000001</c:v>
                </c:pt>
                <c:pt idx="103">
                  <c:v>0.13400000000000001</c:v>
                </c:pt>
                <c:pt idx="104">
                  <c:v>0.13400000000000001</c:v>
                </c:pt>
                <c:pt idx="105">
                  <c:v>0.13400000000000001</c:v>
                </c:pt>
                <c:pt idx="106">
                  <c:v>0.13400000000000001</c:v>
                </c:pt>
                <c:pt idx="107">
                  <c:v>0.13400000000000001</c:v>
                </c:pt>
                <c:pt idx="108">
                  <c:v>0.13400000000000001</c:v>
                </c:pt>
                <c:pt idx="109">
                  <c:v>0.13400000000000001</c:v>
                </c:pt>
                <c:pt idx="110">
                  <c:v>0.13400000000000001</c:v>
                </c:pt>
                <c:pt idx="111">
                  <c:v>0.13400000000000001</c:v>
                </c:pt>
                <c:pt idx="112">
                  <c:v>0.158</c:v>
                </c:pt>
                <c:pt idx="113">
                  <c:v>0.158</c:v>
                </c:pt>
                <c:pt idx="114">
                  <c:v>0.158</c:v>
                </c:pt>
                <c:pt idx="115">
                  <c:v>0.158</c:v>
                </c:pt>
                <c:pt idx="116">
                  <c:v>0.158</c:v>
                </c:pt>
                <c:pt idx="117">
                  <c:v>0.158</c:v>
                </c:pt>
                <c:pt idx="118">
                  <c:v>0.158</c:v>
                </c:pt>
                <c:pt idx="119">
                  <c:v>0.158</c:v>
                </c:pt>
                <c:pt idx="120">
                  <c:v>0.158</c:v>
                </c:pt>
                <c:pt idx="121">
                  <c:v>0.158</c:v>
                </c:pt>
                <c:pt idx="122">
                  <c:v>0.158</c:v>
                </c:pt>
                <c:pt idx="123">
                  <c:v>0.158</c:v>
                </c:pt>
                <c:pt idx="124">
                  <c:v>0.182</c:v>
                </c:pt>
                <c:pt idx="125">
                  <c:v>0.182</c:v>
                </c:pt>
                <c:pt idx="126">
                  <c:v>0.182</c:v>
                </c:pt>
                <c:pt idx="127">
                  <c:v>0.182</c:v>
                </c:pt>
                <c:pt idx="128">
                  <c:v>0.182</c:v>
                </c:pt>
                <c:pt idx="129">
                  <c:v>0.182</c:v>
                </c:pt>
                <c:pt idx="130">
                  <c:v>0.182</c:v>
                </c:pt>
                <c:pt idx="131">
                  <c:v>0.182</c:v>
                </c:pt>
                <c:pt idx="132">
                  <c:v>0.182</c:v>
                </c:pt>
                <c:pt idx="133">
                  <c:v>0.182</c:v>
                </c:pt>
                <c:pt idx="134">
                  <c:v>0.182</c:v>
                </c:pt>
                <c:pt idx="135">
                  <c:v>0.182</c:v>
                </c:pt>
                <c:pt idx="136">
                  <c:v>0.20599999999999999</c:v>
                </c:pt>
                <c:pt idx="137">
                  <c:v>0.20599999999999999</c:v>
                </c:pt>
                <c:pt idx="138">
                  <c:v>0.20599999999999999</c:v>
                </c:pt>
                <c:pt idx="139">
                  <c:v>0.20599999999999999</c:v>
                </c:pt>
                <c:pt idx="140">
                  <c:v>0.20599999999999999</c:v>
                </c:pt>
                <c:pt idx="141">
                  <c:v>0.20599999999999999</c:v>
                </c:pt>
                <c:pt idx="142">
                  <c:v>0.20599999999999999</c:v>
                </c:pt>
                <c:pt idx="143">
                  <c:v>0.20599999999999999</c:v>
                </c:pt>
                <c:pt idx="144">
                  <c:v>0.20599999999999999</c:v>
                </c:pt>
                <c:pt idx="145">
                  <c:v>0.20599999999999999</c:v>
                </c:pt>
                <c:pt idx="146">
                  <c:v>0.22999999999999998</c:v>
                </c:pt>
                <c:pt idx="147">
                  <c:v>0.22999999999999998</c:v>
                </c:pt>
                <c:pt idx="148">
                  <c:v>0.22999999999999998</c:v>
                </c:pt>
                <c:pt idx="149">
                  <c:v>0.22999999999999998</c:v>
                </c:pt>
                <c:pt idx="150">
                  <c:v>0.22999999999999998</c:v>
                </c:pt>
                <c:pt idx="151">
                  <c:v>0.22999999999999998</c:v>
                </c:pt>
                <c:pt idx="152">
                  <c:v>0.22999999999999998</c:v>
                </c:pt>
                <c:pt idx="153">
                  <c:v>0.22999999999999998</c:v>
                </c:pt>
                <c:pt idx="154">
                  <c:v>0.22999999999999998</c:v>
                </c:pt>
                <c:pt idx="155">
                  <c:v>0.22999999999999998</c:v>
                </c:pt>
                <c:pt idx="156">
                  <c:v>0.254</c:v>
                </c:pt>
                <c:pt idx="157">
                  <c:v>0.254</c:v>
                </c:pt>
                <c:pt idx="158">
                  <c:v>0.254</c:v>
                </c:pt>
                <c:pt idx="159">
                  <c:v>0.254</c:v>
                </c:pt>
                <c:pt idx="160">
                  <c:v>0.254</c:v>
                </c:pt>
                <c:pt idx="161">
                  <c:v>0.254</c:v>
                </c:pt>
                <c:pt idx="162">
                  <c:v>0.254</c:v>
                </c:pt>
                <c:pt idx="163">
                  <c:v>0.254</c:v>
                </c:pt>
                <c:pt idx="164">
                  <c:v>0.254</c:v>
                </c:pt>
                <c:pt idx="165">
                  <c:v>0.254</c:v>
                </c:pt>
                <c:pt idx="166">
                  <c:v>0.27800000000000002</c:v>
                </c:pt>
                <c:pt idx="167">
                  <c:v>0.27800000000000002</c:v>
                </c:pt>
                <c:pt idx="168">
                  <c:v>0.27800000000000002</c:v>
                </c:pt>
                <c:pt idx="169">
                  <c:v>0.27800000000000002</c:v>
                </c:pt>
                <c:pt idx="170">
                  <c:v>0.27800000000000002</c:v>
                </c:pt>
                <c:pt idx="171">
                  <c:v>0.27800000000000002</c:v>
                </c:pt>
                <c:pt idx="172">
                  <c:v>0.27800000000000002</c:v>
                </c:pt>
                <c:pt idx="173">
                  <c:v>0.27800000000000002</c:v>
                </c:pt>
                <c:pt idx="174">
                  <c:v>0.30199999999999999</c:v>
                </c:pt>
                <c:pt idx="175">
                  <c:v>0.30199999999999999</c:v>
                </c:pt>
                <c:pt idx="176">
                  <c:v>0.30199999999999999</c:v>
                </c:pt>
                <c:pt idx="177">
                  <c:v>0.30199999999999999</c:v>
                </c:pt>
                <c:pt idx="178">
                  <c:v>0.30199999999999999</c:v>
                </c:pt>
                <c:pt idx="179">
                  <c:v>0.30199999999999999</c:v>
                </c:pt>
                <c:pt idx="180">
                  <c:v>0.30199999999999999</c:v>
                </c:pt>
                <c:pt idx="181">
                  <c:v>0.30199999999999999</c:v>
                </c:pt>
                <c:pt idx="182">
                  <c:v>0.32600000000000001</c:v>
                </c:pt>
                <c:pt idx="183">
                  <c:v>0.32600000000000001</c:v>
                </c:pt>
                <c:pt idx="184">
                  <c:v>0.32600000000000001</c:v>
                </c:pt>
                <c:pt idx="185">
                  <c:v>0.32600000000000001</c:v>
                </c:pt>
                <c:pt idx="186">
                  <c:v>0.32600000000000001</c:v>
                </c:pt>
                <c:pt idx="187">
                  <c:v>0.32600000000000001</c:v>
                </c:pt>
                <c:pt idx="188">
                  <c:v>0.35</c:v>
                </c:pt>
                <c:pt idx="189">
                  <c:v>0.35</c:v>
                </c:pt>
                <c:pt idx="190">
                  <c:v>0.35</c:v>
                </c:pt>
                <c:pt idx="191">
                  <c:v>0.35</c:v>
                </c:pt>
                <c:pt idx="192">
                  <c:v>0.374</c:v>
                </c:pt>
                <c:pt idx="193">
                  <c:v>0.374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'#_Empirical Rule'!$AU$8:$AU$199</c15:f>
                <c15:dlblRangeCache>
                  <c:ptCount val="192"/>
                  <c:pt idx="0">
                    <c:v>x</c:v>
                  </c:pt>
                  <c:pt idx="1">
                    <c:v>x</c:v>
                  </c:pt>
                  <c:pt idx="2">
                    <c:v>x</c:v>
                  </c:pt>
                  <c:pt idx="3">
                    <c:v>x</c:v>
                  </c:pt>
                  <c:pt idx="4">
                    <c:v>x</c:v>
                  </c:pt>
                  <c:pt idx="5">
                    <c:v>x</c:v>
                  </c:pt>
                  <c:pt idx="6">
                    <c:v>x</c:v>
                  </c:pt>
                  <c:pt idx="7">
                    <c:v>x</c:v>
                  </c:pt>
                  <c:pt idx="8">
                    <c:v>x</c:v>
                  </c:pt>
                  <c:pt idx="9">
                    <c:v>x</c:v>
                  </c:pt>
                  <c:pt idx="10">
                    <c:v>x</c:v>
                  </c:pt>
                  <c:pt idx="11">
                    <c:v>x</c:v>
                  </c:pt>
                  <c:pt idx="12">
                    <c:v>x</c:v>
                  </c:pt>
                  <c:pt idx="13">
                    <c:v>x</c:v>
                  </c:pt>
                  <c:pt idx="14">
                    <c:v>x</c:v>
                  </c:pt>
                  <c:pt idx="15">
                    <c:v>x</c:v>
                  </c:pt>
                  <c:pt idx="16">
                    <c:v>x</c:v>
                  </c:pt>
                  <c:pt idx="17">
                    <c:v>x</c:v>
                  </c:pt>
                  <c:pt idx="18">
                    <c:v>x</c:v>
                  </c:pt>
                  <c:pt idx="19">
                    <c:v>x</c:v>
                  </c:pt>
                  <c:pt idx="20">
                    <c:v>x</c:v>
                  </c:pt>
                  <c:pt idx="21">
                    <c:v>x</c:v>
                  </c:pt>
                  <c:pt idx="22">
                    <c:v>x</c:v>
                  </c:pt>
                  <c:pt idx="23">
                    <c:v>x</c:v>
                  </c:pt>
                  <c:pt idx="24">
                    <c:v>x</c:v>
                  </c:pt>
                  <c:pt idx="25">
                    <c:v>x</c:v>
                  </c:pt>
                  <c:pt idx="26">
                    <c:v>x</c:v>
                  </c:pt>
                  <c:pt idx="27">
                    <c:v>x</c:v>
                  </c:pt>
                  <c:pt idx="28">
                    <c:v>x</c:v>
                  </c:pt>
                  <c:pt idx="29">
                    <c:v>x</c:v>
                  </c:pt>
                  <c:pt idx="30">
                    <c:v>x</c:v>
                  </c:pt>
                  <c:pt idx="31">
                    <c:v>x</c:v>
                  </c:pt>
                  <c:pt idx="32">
                    <c:v>x</c:v>
                  </c:pt>
                  <c:pt idx="33">
                    <c:v>x</c:v>
                  </c:pt>
                  <c:pt idx="34">
                    <c:v>x</c:v>
                  </c:pt>
                  <c:pt idx="35">
                    <c:v>x</c:v>
                  </c:pt>
                  <c:pt idx="36">
                    <c:v>x</c:v>
                  </c:pt>
                  <c:pt idx="37">
                    <c:v>x</c:v>
                  </c:pt>
                  <c:pt idx="38">
                    <c:v>x</c:v>
                  </c:pt>
                  <c:pt idx="39">
                    <c:v>x</c:v>
                  </c:pt>
                  <c:pt idx="40">
                    <c:v>x</c:v>
                  </c:pt>
                  <c:pt idx="41">
                    <c:v>x</c:v>
                  </c:pt>
                  <c:pt idx="42">
                    <c:v>x</c:v>
                  </c:pt>
                  <c:pt idx="43">
                    <c:v>x</c:v>
                  </c:pt>
                  <c:pt idx="44">
                    <c:v>x</c:v>
                  </c:pt>
                  <c:pt idx="45">
                    <c:v>x</c:v>
                  </c:pt>
                  <c:pt idx="46">
                    <c:v>x</c:v>
                  </c:pt>
                  <c:pt idx="47">
                    <c:v>x</c:v>
                  </c:pt>
                  <c:pt idx="48">
                    <c:v>x</c:v>
                  </c:pt>
                  <c:pt idx="49">
                    <c:v>x</c:v>
                  </c:pt>
                  <c:pt idx="50">
                    <c:v>x</c:v>
                  </c:pt>
                  <c:pt idx="51">
                    <c:v>x</c:v>
                  </c:pt>
                  <c:pt idx="52">
                    <c:v>x</c:v>
                  </c:pt>
                  <c:pt idx="53">
                    <c:v>x</c:v>
                  </c:pt>
                  <c:pt idx="54">
                    <c:v>x</c:v>
                  </c:pt>
                  <c:pt idx="55">
                    <c:v>x</c:v>
                  </c:pt>
                  <c:pt idx="56">
                    <c:v>x</c:v>
                  </c:pt>
                  <c:pt idx="57">
                    <c:v>x</c:v>
                  </c:pt>
                  <c:pt idx="58">
                    <c:v>x</c:v>
                  </c:pt>
                  <c:pt idx="59">
                    <c:v>x</c:v>
                  </c:pt>
                  <c:pt idx="60">
                    <c:v>x</c:v>
                  </c:pt>
                  <c:pt idx="61">
                    <c:v>x</c:v>
                  </c:pt>
                  <c:pt idx="62">
                    <c:v>x</c:v>
                  </c:pt>
                  <c:pt idx="63">
                    <c:v>x</c:v>
                  </c:pt>
                  <c:pt idx="64">
                    <c:v>x</c:v>
                  </c:pt>
                  <c:pt idx="65">
                    <c:v>x</c:v>
                  </c:pt>
                  <c:pt idx="66">
                    <c:v>x</c:v>
                  </c:pt>
                  <c:pt idx="67">
                    <c:v>x</c:v>
                  </c:pt>
                  <c:pt idx="68">
                    <c:v>x</c:v>
                  </c:pt>
                  <c:pt idx="69">
                    <c:v>x</c:v>
                  </c:pt>
                  <c:pt idx="70">
                    <c:v>x</c:v>
                  </c:pt>
                  <c:pt idx="71">
                    <c:v>x</c:v>
                  </c:pt>
                  <c:pt idx="72">
                    <c:v>x</c:v>
                  </c:pt>
                  <c:pt idx="73">
                    <c:v>x</c:v>
                  </c:pt>
                  <c:pt idx="74">
                    <c:v>x</c:v>
                  </c:pt>
                  <c:pt idx="75">
                    <c:v>x</c:v>
                  </c:pt>
                  <c:pt idx="76">
                    <c:v>x</c:v>
                  </c:pt>
                  <c:pt idx="77">
                    <c:v>x</c:v>
                  </c:pt>
                  <c:pt idx="78">
                    <c:v>x</c:v>
                  </c:pt>
                  <c:pt idx="79">
                    <c:v>x</c:v>
                  </c:pt>
                  <c:pt idx="80">
                    <c:v>x</c:v>
                  </c:pt>
                  <c:pt idx="81">
                    <c:v>x</c:v>
                  </c:pt>
                  <c:pt idx="82">
                    <c:v>x</c:v>
                  </c:pt>
                  <c:pt idx="83">
                    <c:v>x</c:v>
                  </c:pt>
                  <c:pt idx="84">
                    <c:v>x</c:v>
                  </c:pt>
                  <c:pt idx="85">
                    <c:v>x</c:v>
                  </c:pt>
                  <c:pt idx="86">
                    <c:v>x</c:v>
                  </c:pt>
                  <c:pt idx="87">
                    <c:v>x</c:v>
                  </c:pt>
                  <c:pt idx="88">
                    <c:v>x</c:v>
                  </c:pt>
                  <c:pt idx="89">
                    <c:v>x</c:v>
                  </c:pt>
                  <c:pt idx="90">
                    <c:v>x</c:v>
                  </c:pt>
                  <c:pt idx="91">
                    <c:v>x</c:v>
                  </c:pt>
                  <c:pt idx="92">
                    <c:v>x</c:v>
                  </c:pt>
                  <c:pt idx="93">
                    <c:v>x</c:v>
                  </c:pt>
                  <c:pt idx="94">
                    <c:v>x</c:v>
                  </c:pt>
                  <c:pt idx="95">
                    <c:v>x</c:v>
                  </c:pt>
                  <c:pt idx="96">
                    <c:v>x</c:v>
                  </c:pt>
                  <c:pt idx="97">
                    <c:v>x</c:v>
                  </c:pt>
                  <c:pt idx="98">
                    <c:v>x</c:v>
                  </c:pt>
                  <c:pt idx="99">
                    <c:v>x</c:v>
                  </c:pt>
                  <c:pt idx="100">
                    <c:v>x</c:v>
                  </c:pt>
                  <c:pt idx="101">
                    <c:v>x</c:v>
                  </c:pt>
                  <c:pt idx="102">
                    <c:v>x</c:v>
                  </c:pt>
                  <c:pt idx="103">
                    <c:v>x</c:v>
                  </c:pt>
                  <c:pt idx="104">
                    <c:v>x</c:v>
                  </c:pt>
                  <c:pt idx="105">
                    <c:v>x</c:v>
                  </c:pt>
                  <c:pt idx="106">
                    <c:v>x</c:v>
                  </c:pt>
                  <c:pt idx="107">
                    <c:v>x</c:v>
                  </c:pt>
                  <c:pt idx="108">
                    <c:v>x</c:v>
                  </c:pt>
                  <c:pt idx="109">
                    <c:v>x</c:v>
                  </c:pt>
                  <c:pt idx="110">
                    <c:v>x</c:v>
                  </c:pt>
                  <c:pt idx="111">
                    <c:v>x</c:v>
                  </c:pt>
                  <c:pt idx="112">
                    <c:v>x</c:v>
                  </c:pt>
                  <c:pt idx="113">
                    <c:v>x</c:v>
                  </c:pt>
                  <c:pt idx="114">
                    <c:v>x</c:v>
                  </c:pt>
                  <c:pt idx="115">
                    <c:v>x</c:v>
                  </c:pt>
                  <c:pt idx="116">
                    <c:v>x</c:v>
                  </c:pt>
                  <c:pt idx="117">
                    <c:v>x</c:v>
                  </c:pt>
                  <c:pt idx="118">
                    <c:v>x</c:v>
                  </c:pt>
                  <c:pt idx="119">
                    <c:v>x</c:v>
                  </c:pt>
                  <c:pt idx="120">
                    <c:v>x</c:v>
                  </c:pt>
                  <c:pt idx="121">
                    <c:v>x</c:v>
                  </c:pt>
                  <c:pt idx="122">
                    <c:v>x</c:v>
                  </c:pt>
                  <c:pt idx="123">
                    <c:v>x</c:v>
                  </c:pt>
                  <c:pt idx="124">
                    <c:v>x</c:v>
                  </c:pt>
                  <c:pt idx="125">
                    <c:v>x</c:v>
                  </c:pt>
                  <c:pt idx="126">
                    <c:v>x</c:v>
                  </c:pt>
                  <c:pt idx="127">
                    <c:v>x</c:v>
                  </c:pt>
                  <c:pt idx="128">
                    <c:v>x</c:v>
                  </c:pt>
                  <c:pt idx="129">
                    <c:v>x</c:v>
                  </c:pt>
                  <c:pt idx="130">
                    <c:v>x</c:v>
                  </c:pt>
                  <c:pt idx="131">
                    <c:v>x</c:v>
                  </c:pt>
                  <c:pt idx="132">
                    <c:v>x</c:v>
                  </c:pt>
                  <c:pt idx="133">
                    <c:v>x</c:v>
                  </c:pt>
                  <c:pt idx="134">
                    <c:v>x</c:v>
                  </c:pt>
                  <c:pt idx="135">
                    <c:v>x</c:v>
                  </c:pt>
                  <c:pt idx="136">
                    <c:v>x</c:v>
                  </c:pt>
                  <c:pt idx="137">
                    <c:v>x</c:v>
                  </c:pt>
                  <c:pt idx="138">
                    <c:v>x</c:v>
                  </c:pt>
                  <c:pt idx="139">
                    <c:v>x</c:v>
                  </c:pt>
                  <c:pt idx="140">
                    <c:v>x</c:v>
                  </c:pt>
                  <c:pt idx="141">
                    <c:v>x</c:v>
                  </c:pt>
                  <c:pt idx="142">
                    <c:v>x</c:v>
                  </c:pt>
                  <c:pt idx="143">
                    <c:v>x</c:v>
                  </c:pt>
                  <c:pt idx="144">
                    <c:v>x</c:v>
                  </c:pt>
                  <c:pt idx="145">
                    <c:v>x</c:v>
                  </c:pt>
                  <c:pt idx="146">
                    <c:v>x</c:v>
                  </c:pt>
                  <c:pt idx="147">
                    <c:v>x</c:v>
                  </c:pt>
                  <c:pt idx="148">
                    <c:v>x</c:v>
                  </c:pt>
                  <c:pt idx="149">
                    <c:v>x</c:v>
                  </c:pt>
                  <c:pt idx="150">
                    <c:v>x</c:v>
                  </c:pt>
                  <c:pt idx="151">
                    <c:v>x</c:v>
                  </c:pt>
                  <c:pt idx="152">
                    <c:v>x</c:v>
                  </c:pt>
                  <c:pt idx="153">
                    <c:v>x</c:v>
                  </c:pt>
                  <c:pt idx="154">
                    <c:v>x</c:v>
                  </c:pt>
                  <c:pt idx="155">
                    <c:v>x</c:v>
                  </c:pt>
                  <c:pt idx="156">
                    <c:v>x</c:v>
                  </c:pt>
                  <c:pt idx="157">
                    <c:v>x</c:v>
                  </c:pt>
                  <c:pt idx="158">
                    <c:v>x</c:v>
                  </c:pt>
                  <c:pt idx="159">
                    <c:v>x</c:v>
                  </c:pt>
                  <c:pt idx="160">
                    <c:v>x</c:v>
                  </c:pt>
                  <c:pt idx="161">
                    <c:v>x</c:v>
                  </c:pt>
                  <c:pt idx="162">
                    <c:v>x</c:v>
                  </c:pt>
                  <c:pt idx="163">
                    <c:v>x</c:v>
                  </c:pt>
                  <c:pt idx="164">
                    <c:v>x</c:v>
                  </c:pt>
                  <c:pt idx="165">
                    <c:v>x</c:v>
                  </c:pt>
                  <c:pt idx="166">
                    <c:v>x</c:v>
                  </c:pt>
                  <c:pt idx="167">
                    <c:v>x</c:v>
                  </c:pt>
                  <c:pt idx="168">
                    <c:v>x</c:v>
                  </c:pt>
                  <c:pt idx="169">
                    <c:v>x</c:v>
                  </c:pt>
                  <c:pt idx="170">
                    <c:v>x</c:v>
                  </c:pt>
                  <c:pt idx="171">
                    <c:v>x</c:v>
                  </c:pt>
                  <c:pt idx="172">
                    <c:v>x</c:v>
                  </c:pt>
                  <c:pt idx="173">
                    <c:v>x</c:v>
                  </c:pt>
                  <c:pt idx="174">
                    <c:v>x</c:v>
                  </c:pt>
                  <c:pt idx="175">
                    <c:v>x</c:v>
                  </c:pt>
                  <c:pt idx="176">
                    <c:v>x</c:v>
                  </c:pt>
                  <c:pt idx="177">
                    <c:v>x</c:v>
                  </c:pt>
                  <c:pt idx="178">
                    <c:v>x</c:v>
                  </c:pt>
                  <c:pt idx="179">
                    <c:v>x</c:v>
                  </c:pt>
                  <c:pt idx="180">
                    <c:v>x</c:v>
                  </c:pt>
                  <c:pt idx="181">
                    <c:v>x</c:v>
                  </c:pt>
                  <c:pt idx="182">
                    <c:v>x</c:v>
                  </c:pt>
                  <c:pt idx="183">
                    <c:v>x</c:v>
                  </c:pt>
                  <c:pt idx="184">
                    <c:v>x</c:v>
                  </c:pt>
                  <c:pt idx="185">
                    <c:v>x</c:v>
                  </c:pt>
                  <c:pt idx="186">
                    <c:v>x</c:v>
                  </c:pt>
                  <c:pt idx="187">
                    <c:v>x</c:v>
                  </c:pt>
                  <c:pt idx="188">
                    <c:v>x</c:v>
                  </c:pt>
                  <c:pt idx="189">
                    <c:v>x</c:v>
                  </c:pt>
                  <c:pt idx="190">
                    <c:v>x</c:v>
                  </c:pt>
                  <c:pt idx="191">
                    <c:v>x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10E-147E-4DAA-8BA2-47EC959FF34A}"/>
            </c:ext>
          </c:extLst>
        </c:ser>
        <c:ser>
          <c:idx val="15"/>
          <c:order val="18"/>
          <c:tx>
            <c:v>Batman</c:v>
          </c:tx>
          <c:marker>
            <c:symbol val="none"/>
          </c:marker>
          <c:dLbls>
            <c:dLbl>
              <c:idx val="0"/>
              <c:tx>
                <c:rich>
                  <a:bodyPr/>
                  <a:lstStyle/>
                  <a:p>
                    <a:pPr>
                      <a:defRPr/>
                    </a:pPr>
                    <a:fld id="{318D83C8-2779-504B-9C71-263104771F7E}" type="CELLRANGE">
                      <a:rPr lang="en-US" sz="2000" b="1">
                        <a:solidFill>
                          <a:srgbClr val="00B0F0"/>
                        </a:solidFill>
                      </a:rPr>
                      <a:pPr>
                        <a:defRPr/>
                      </a:pPr>
                      <a:t>[CELLRANGE]</a:t>
                    </a:fld>
                    <a:endParaRPr lang="en-US"/>
                  </a:p>
                </c:rich>
              </c:tx>
              <c:spPr>
                <a:solidFill>
                  <a:srgbClr val="FF0000"/>
                </a:solidFill>
                <a:ln w="28575">
                  <a:solidFill>
                    <a:schemeClr val="tx1"/>
                  </a:solidFill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irregularSeal1">
                      <a:avLst/>
                    </a:prstGeom>
                  </c15:spPr>
                  <c15:layout>
                    <c:manualLayout>
                      <c:w val="0.25318307551873798"/>
                      <c:h val="0.18709826334468285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0F-147E-4DAA-8BA2-47EC959FF34A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'#_Empirical Rule'!$X$92</c:f>
              <c:numCache>
                <c:formatCode>General</c:formatCode>
                <c:ptCount val="1"/>
                <c:pt idx="0">
                  <c:v>0</c:v>
                </c:pt>
              </c:numCache>
            </c:numRef>
          </c:xVal>
          <c:yVal>
            <c:numRef>
              <c:f>'#_Empirical Rule'!$Y$92</c:f>
              <c:numCache>
                <c:formatCode>General</c:formatCode>
                <c:ptCount val="1"/>
                <c:pt idx="0">
                  <c:v>#N/A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'#_Empirical Rule'!$AB$92</c15:f>
                <c15:dlblRangeCache>
                  <c:ptCount val="1"/>
                  <c:pt idx="0">
                    <c:v>WIN!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110-147E-4DAA-8BA2-47EC959FF34A}"/>
            </c:ext>
          </c:extLst>
        </c:ser>
        <c:ser>
          <c:idx val="17"/>
          <c:order val="19"/>
          <c:tx>
            <c:strRef>
              <c:f>'#_Empirical Rule'!$AA$76</c:f>
              <c:strCache>
                <c:ptCount val="1"/>
                <c:pt idx="0">
                  <c:v>μ on the graph</c:v>
                </c:pt>
              </c:strCache>
            </c:strRef>
          </c:tx>
          <c:marker>
            <c:symbol val="none"/>
          </c:marker>
          <c:dLbls>
            <c:dLbl>
              <c:idx val="0"/>
              <c:tx>
                <c:rich>
                  <a:bodyPr wrap="square" lIns="38100" tIns="0" rIns="38100" bIns="182880" anchor="ctr">
                    <a:spAutoFit/>
                  </a:bodyPr>
                  <a:lstStyle/>
                  <a:p>
                    <a:pPr>
                      <a:defRPr sz="1400" b="1"/>
                    </a:pPr>
                    <a:fld id="{1D9A32ED-7FAB-4612-B377-10BC24B1B63B}" type="CELLRANGE">
                      <a:rPr lang="en-US"/>
                      <a:pPr>
                        <a:defRPr sz="1400" b="1"/>
                      </a:pPr>
                      <a:t>[CELLRANGE]</a:t>
                    </a:fld>
                    <a:endParaRPr lang="en-US"/>
                  </a:p>
                </c:rich>
              </c:tx>
              <c:spPr>
                <a:solidFill>
                  <a:schemeClr val="bg1"/>
                </a:solidFill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11-147E-4DAA-8BA2-47EC959FF34A}"/>
                </c:ext>
              </c:extLst>
            </c:dLbl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wrap="square" lIns="38100" tIns="0" rIns="38100" bIns="19050" anchor="ctr">
                <a:spAutoFit/>
              </a:bodyPr>
              <a:lstStyle/>
              <a:p>
                <a:pPr>
                  <a:defRPr sz="1400" b="1"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'#_Empirical Rule'!$AB$77</c:f>
              <c:numCache>
                <c:formatCode>General</c:formatCode>
                <c:ptCount val="1"/>
                <c:pt idx="0">
                  <c:v>0</c:v>
                </c:pt>
              </c:numCache>
            </c:numRef>
          </c:xVal>
          <c:yVal>
            <c:numRef>
              <c:f>'#_Empirical Rule'!$AC$77</c:f>
              <c:numCache>
                <c:formatCode>General</c:formatCode>
                <c:ptCount val="1"/>
                <c:pt idx="0">
                  <c:v>0.04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'#_Empirical Rule'!$AD$77</c15:f>
                <c15:dlblRangeCache>
                  <c:ptCount val="1"/>
                  <c:pt idx="0">
                    <c:v>μ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112-147E-4DAA-8BA2-47EC959FF3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32317152"/>
        <c:axId val="930277696"/>
      </c:scatterChart>
      <c:valAx>
        <c:axId val="1632317152"/>
        <c:scaling>
          <c:orientation val="minMax"/>
          <c:min val="-4"/>
        </c:scaling>
        <c:delete val="0"/>
        <c:axPos val="b"/>
        <c:numFmt formatCode="0" sourceLinked="0"/>
        <c:majorTickMark val="none"/>
        <c:minorTickMark val="none"/>
        <c:tickLblPos val="none"/>
        <c:spPr>
          <a:noFill/>
          <a:ln w="9525" cap="flat" cmpd="sng" algn="ctr">
            <a:solidFill>
              <a:srgbClr val="00B0F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0277696"/>
        <c:crosses val="autoZero"/>
        <c:crossBetween val="midCat"/>
      </c:valAx>
      <c:valAx>
        <c:axId val="930277696"/>
        <c:scaling>
          <c:orientation val="minMax"/>
          <c:max val="0.5"/>
          <c:min val="-0.21"/>
        </c:scaling>
        <c:delete val="1"/>
        <c:axPos val="l"/>
        <c:numFmt formatCode="General" sourceLinked="1"/>
        <c:majorTickMark val="out"/>
        <c:minorTickMark val="none"/>
        <c:tickLblPos val="nextTo"/>
        <c:crossAx val="16323171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4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SCORECHART!$E$74</c:f>
          <c:strCache>
            <c:ptCount val="1"/>
            <c:pt idx="0">
              <c:v>P(x)</c:v>
            </c:pt>
          </c:strCache>
        </c:strRef>
      </c:tx>
      <c:overlay val="0"/>
      <c:txPr>
        <a:bodyPr/>
        <a:lstStyle/>
        <a:p>
          <a:pPr>
            <a:defRPr b="0"/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1.7816123323792291E-2"/>
          <c:y val="1.8159243788937393E-2"/>
          <c:w val="0.96436775335241542"/>
          <c:h val="0.92953870622354751"/>
        </c:manualLayout>
      </c:layout>
      <c:scatterChart>
        <c:scatterStyle val="lineMarker"/>
        <c:varyColors val="0"/>
        <c:ser>
          <c:idx val="13"/>
          <c:order val="0"/>
          <c:tx>
            <c:v>equationLEFT</c:v>
          </c:tx>
          <c:marker>
            <c:symbol val="none"/>
          </c:marker>
          <c:dLbls>
            <c:dLbl>
              <c:idx val="0"/>
              <c:tx>
                <c:rich>
                  <a:bodyPr wrap="square" lIns="0" tIns="0" rIns="0" bIns="0" anchor="ctr" anchorCtr="0">
                    <a:noAutofit/>
                  </a:bodyPr>
                  <a:lstStyle/>
                  <a:p>
                    <a:pPr algn="ctr">
                      <a:defRPr/>
                    </a:pPr>
                    <a:fld id="{BE95CE29-C710-4022-867F-25148DDC285A}" type="CELLRANGE">
                      <a:rPr lang="en-US"/>
                      <a:pPr algn="ctr">
                        <a:defRPr/>
                      </a:pPr>
                      <a:t>[CELLRANGE]</a:t>
                    </a:fld>
                    <a:endParaRPr lang="en-US"/>
                  </a:p>
                </c:rich>
              </c:tx>
              <c:spPr>
                <a:noFill/>
                <a:ln>
                  <a:solidFill>
                    <a:schemeClr val="bg1">
                      <a:lumMod val="85000"/>
                    </a:schemeClr>
                  </a:solidFill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layout>
                    <c:manualLayout>
                      <c:w val="0.24182593733186888"/>
                      <c:h val="0.19838693633952253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D5B8-4597-93A2-1006721C101A}"/>
                </c:ext>
              </c:extLst>
            </c:dLbl>
            <c:spPr>
              <a:noFill/>
              <a:ln>
                <a:solidFill>
                  <a:schemeClr val="bg1">
                    <a:lumMod val="85000"/>
                  </a:schemeClr>
                </a:solidFill>
              </a:ln>
              <a:effectLst/>
            </c:spPr>
            <c:txPr>
              <a:bodyPr wrap="square" lIns="91440" tIns="19050" rIns="38100" bIns="19050" anchor="ctr" anchorCtr="0">
                <a:spAutoFit/>
              </a:bodyPr>
              <a:lstStyle/>
              <a:p>
                <a:pPr algn="l">
                  <a:defRPr/>
                </a:pPr>
                <a:endParaRPr lang="en-US"/>
              </a:p>
            </c:txPr>
            <c:dLblPos val="b"/>
            <c:showLegendKey val="0"/>
            <c:showVal val="0"/>
            <c:showCatName val="0"/>
            <c:showSerName val="0"/>
            <c:showPercent val="0"/>
            <c:showBubbleSize val="0"/>
            <c:separator>,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SCORECHART!$C$81</c:f>
              <c:numCache>
                <c:formatCode>General</c:formatCode>
                <c:ptCount val="1"/>
                <c:pt idx="0">
                  <c:v>-3.5</c:v>
                </c:pt>
              </c:numCache>
            </c:numRef>
          </c:xVal>
          <c:yVal>
            <c:numRef>
              <c:f>SCORECHART!$D$81</c:f>
              <c:numCache>
                <c:formatCode>General</c:formatCode>
                <c:ptCount val="1"/>
                <c:pt idx="0">
                  <c:v>0.49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SCORECHART!$E$81</c15:f>
                <c15:dlblRangeCache>
                  <c:ptCount val="1"/>
                  <c:pt idx="0">
                    <c:v>x to P(x)
z = (x -μ) / σ
⟵ P(x) = P(z) = norm.s.dist(z, true)
⟶ P(x) = P(z) = 1-norm.s.dist(z, true)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D5B8-4597-93A2-1006721C101A}"/>
            </c:ext>
          </c:extLst>
        </c:ser>
        <c:ser>
          <c:idx val="14"/>
          <c:order val="1"/>
          <c:tx>
            <c:v>equationRIGHT</c:v>
          </c:tx>
          <c:marker>
            <c:symbol val="none"/>
          </c:marker>
          <c:dLbls>
            <c:dLbl>
              <c:idx val="0"/>
              <c:tx>
                <c:rich>
                  <a:bodyPr/>
                  <a:lstStyle/>
                  <a:p>
                    <a:fld id="{31BCD157-AF1D-4017-BA1E-B1E23675DB4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D5B8-4597-93A2-1006721C101A}"/>
                </c:ext>
              </c:extLst>
            </c:dLbl>
            <c:spPr>
              <a:noFill/>
              <a:ln>
                <a:solidFill>
                  <a:schemeClr val="bg1">
                    <a:lumMod val="85000"/>
                  </a:schemeClr>
                </a:solidFill>
              </a:ln>
              <a:effectLst/>
            </c:sp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SCORECHART!$G$81</c:f>
              <c:numCache>
                <c:formatCode>General</c:formatCode>
                <c:ptCount val="1"/>
                <c:pt idx="0">
                  <c:v>3.5</c:v>
                </c:pt>
              </c:numCache>
            </c:numRef>
          </c:xVal>
          <c:yVal>
            <c:numRef>
              <c:f>SCORECHART!$H$81</c:f>
              <c:numCache>
                <c:formatCode>General</c:formatCode>
                <c:ptCount val="1"/>
                <c:pt idx="0">
                  <c:v>0.49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SCORECHART!$I$81</c15:f>
                <c15:dlblRangeCache>
                  <c:ptCount val="1"/>
                  <c:pt idx="0">
                    <c:v>P(x) to x
⟵ z = norm.s.inv(P(x))
⟶ z = norm.s.inv(1-P(x))
x = zσ + μ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3-D5B8-4597-93A2-1006721C101A}"/>
            </c:ext>
          </c:extLst>
        </c:ser>
        <c:ser>
          <c:idx val="0"/>
          <c:order val="2"/>
          <c:tx>
            <c:strRef>
              <c:f>SCORECHART!$R$49</c:f>
              <c:strCache>
                <c:ptCount val="1"/>
                <c:pt idx="0">
                  <c:v>Z or T</c:v>
                </c:pt>
              </c:strCache>
            </c:strRef>
          </c:tx>
          <c:spPr>
            <a:ln w="19050" cap="rnd">
              <a:solidFill>
                <a:srgbClr val="00B0F0"/>
              </a:solidFill>
              <a:round/>
            </a:ln>
            <a:effectLst/>
          </c:spPr>
          <c:marker>
            <c:symbol val="none"/>
          </c:marker>
          <c:xVal>
            <c:numRef>
              <c:f>SCORECHART!$Q$50:$Q$194</c:f>
              <c:numCache>
                <c:formatCode>0.00</c:formatCode>
                <c:ptCount val="145"/>
                <c:pt idx="0">
                  <c:v>-3</c:v>
                </c:pt>
                <c:pt idx="1">
                  <c:v>-2.9583333333333335</c:v>
                </c:pt>
                <c:pt idx="2">
                  <c:v>-2.916666666666667</c:v>
                </c:pt>
                <c:pt idx="3">
                  <c:v>-2.8750000000000004</c:v>
                </c:pt>
                <c:pt idx="4">
                  <c:v>-2.8333333333333339</c:v>
                </c:pt>
                <c:pt idx="5">
                  <c:v>-2.7916666666666674</c:v>
                </c:pt>
                <c:pt idx="6">
                  <c:v>-2.7500000000000009</c:v>
                </c:pt>
                <c:pt idx="7">
                  <c:v>-2.7083333333333344</c:v>
                </c:pt>
                <c:pt idx="8">
                  <c:v>-2.6666666666666679</c:v>
                </c:pt>
                <c:pt idx="9">
                  <c:v>-2.6250000000000013</c:v>
                </c:pt>
                <c:pt idx="10">
                  <c:v>-2.5833333333333348</c:v>
                </c:pt>
                <c:pt idx="11">
                  <c:v>-2.5416666666666683</c:v>
                </c:pt>
                <c:pt idx="12">
                  <c:v>-2.5000000000000018</c:v>
                </c:pt>
                <c:pt idx="13">
                  <c:v>-2.4583333333333353</c:v>
                </c:pt>
                <c:pt idx="14">
                  <c:v>-2.4166666666666687</c:v>
                </c:pt>
                <c:pt idx="15">
                  <c:v>-2.3750000000000022</c:v>
                </c:pt>
                <c:pt idx="16">
                  <c:v>-2.3333333333333357</c:v>
                </c:pt>
                <c:pt idx="17">
                  <c:v>-2.2916666666666692</c:v>
                </c:pt>
                <c:pt idx="18">
                  <c:v>-2.2500000000000027</c:v>
                </c:pt>
                <c:pt idx="19">
                  <c:v>-2.2083333333333361</c:v>
                </c:pt>
                <c:pt idx="20">
                  <c:v>-2.1666666666666696</c:v>
                </c:pt>
                <c:pt idx="21">
                  <c:v>-2.1250000000000031</c:v>
                </c:pt>
                <c:pt idx="22">
                  <c:v>-2.0833333333333366</c:v>
                </c:pt>
                <c:pt idx="23">
                  <c:v>-2.0416666666666701</c:v>
                </c:pt>
                <c:pt idx="24">
                  <c:v>-2.0000000000000036</c:v>
                </c:pt>
                <c:pt idx="25">
                  <c:v>-1.9583333333333368</c:v>
                </c:pt>
                <c:pt idx="26">
                  <c:v>-1.9166666666666701</c:v>
                </c:pt>
                <c:pt idx="27">
                  <c:v>-1.8750000000000033</c:v>
                </c:pt>
                <c:pt idx="28">
                  <c:v>-1.8333333333333366</c:v>
                </c:pt>
                <c:pt idx="29">
                  <c:v>-1.7916666666666698</c:v>
                </c:pt>
                <c:pt idx="30">
                  <c:v>-1.7500000000000031</c:v>
                </c:pt>
                <c:pt idx="31">
                  <c:v>-1.7083333333333364</c:v>
                </c:pt>
                <c:pt idx="32">
                  <c:v>-1.6666666666666696</c:v>
                </c:pt>
                <c:pt idx="33">
                  <c:v>-1.6250000000000029</c:v>
                </c:pt>
                <c:pt idx="34">
                  <c:v>-1.5833333333333361</c:v>
                </c:pt>
                <c:pt idx="35">
                  <c:v>-1.5416666666666694</c:v>
                </c:pt>
                <c:pt idx="36">
                  <c:v>-1.5000000000000027</c:v>
                </c:pt>
                <c:pt idx="37">
                  <c:v>-1.4583333333333359</c:v>
                </c:pt>
                <c:pt idx="38">
                  <c:v>-1.4166666666666692</c:v>
                </c:pt>
                <c:pt idx="39">
                  <c:v>-1.3750000000000024</c:v>
                </c:pt>
                <c:pt idx="40">
                  <c:v>-1.3333333333333357</c:v>
                </c:pt>
                <c:pt idx="41">
                  <c:v>-1.291666666666669</c:v>
                </c:pt>
                <c:pt idx="42">
                  <c:v>-1.2500000000000022</c:v>
                </c:pt>
                <c:pt idx="43">
                  <c:v>-1.2083333333333355</c:v>
                </c:pt>
                <c:pt idx="44">
                  <c:v>-1.1666666666666687</c:v>
                </c:pt>
                <c:pt idx="45">
                  <c:v>-1.125000000000002</c:v>
                </c:pt>
                <c:pt idx="46">
                  <c:v>-1.0833333333333353</c:v>
                </c:pt>
                <c:pt idx="47">
                  <c:v>-1.0416666666666685</c:v>
                </c:pt>
                <c:pt idx="48">
                  <c:v>-1.0000000000000018</c:v>
                </c:pt>
                <c:pt idx="49">
                  <c:v>-0.95833333333333515</c:v>
                </c:pt>
                <c:pt idx="50">
                  <c:v>-0.91666666666666852</c:v>
                </c:pt>
                <c:pt idx="51">
                  <c:v>-0.87500000000000189</c:v>
                </c:pt>
                <c:pt idx="52">
                  <c:v>-0.83333333333333526</c:v>
                </c:pt>
                <c:pt idx="53">
                  <c:v>-0.79166666666666863</c:v>
                </c:pt>
                <c:pt idx="54">
                  <c:v>-0.750000000000002</c:v>
                </c:pt>
                <c:pt idx="55">
                  <c:v>-0.70833333333333537</c:v>
                </c:pt>
                <c:pt idx="56">
                  <c:v>-0.66666666666666874</c:v>
                </c:pt>
                <c:pt idx="57">
                  <c:v>-0.62500000000000211</c:v>
                </c:pt>
                <c:pt idx="58">
                  <c:v>-0.58333333333333548</c:v>
                </c:pt>
                <c:pt idx="59">
                  <c:v>-0.54166666666666885</c:v>
                </c:pt>
                <c:pt idx="60">
                  <c:v>-0.50000000000000222</c:v>
                </c:pt>
                <c:pt idx="61">
                  <c:v>-0.45833333333333554</c:v>
                </c:pt>
                <c:pt idx="62">
                  <c:v>-0.41666666666666885</c:v>
                </c:pt>
                <c:pt idx="63">
                  <c:v>-0.37500000000000216</c:v>
                </c:pt>
                <c:pt idx="64">
                  <c:v>-0.33333333333333548</c:v>
                </c:pt>
                <c:pt idx="65">
                  <c:v>-0.29166666666666879</c:v>
                </c:pt>
                <c:pt idx="66">
                  <c:v>-0.25000000000000211</c:v>
                </c:pt>
                <c:pt idx="67">
                  <c:v>-0.20833333333333545</c:v>
                </c:pt>
                <c:pt idx="68">
                  <c:v>-0.16666666666666879</c:v>
                </c:pt>
                <c:pt idx="69">
                  <c:v>-0.12500000000000214</c:v>
                </c:pt>
                <c:pt idx="70">
                  <c:v>-8.333333333333548E-2</c:v>
                </c:pt>
                <c:pt idx="71">
                  <c:v>-4.1666666666668815E-2</c:v>
                </c:pt>
                <c:pt idx="72">
                  <c:v>-2.1510571102112408E-15</c:v>
                </c:pt>
                <c:pt idx="73">
                  <c:v>4.1666666666664513E-2</c:v>
                </c:pt>
                <c:pt idx="74">
                  <c:v>8.3333333333331178E-2</c:v>
                </c:pt>
                <c:pt idx="75">
                  <c:v>0.12499999999999784</c:v>
                </c:pt>
                <c:pt idx="76">
                  <c:v>0.16666666666666449</c:v>
                </c:pt>
                <c:pt idx="77">
                  <c:v>0.20833333333333115</c:v>
                </c:pt>
                <c:pt idx="78">
                  <c:v>0.24999999999999781</c:v>
                </c:pt>
                <c:pt idx="79">
                  <c:v>0.29166666666666446</c:v>
                </c:pt>
                <c:pt idx="80">
                  <c:v>0.33333333333333115</c:v>
                </c:pt>
                <c:pt idx="81">
                  <c:v>0.37499999999999784</c:v>
                </c:pt>
                <c:pt idx="82">
                  <c:v>0.41666666666666452</c:v>
                </c:pt>
                <c:pt idx="83">
                  <c:v>0.45833333333333121</c:v>
                </c:pt>
                <c:pt idx="84">
                  <c:v>0.49999999999999789</c:v>
                </c:pt>
                <c:pt idx="85">
                  <c:v>0.54166666666666452</c:v>
                </c:pt>
                <c:pt idx="86">
                  <c:v>0.58333333333333115</c:v>
                </c:pt>
                <c:pt idx="87">
                  <c:v>0.62499999999999778</c:v>
                </c:pt>
                <c:pt idx="88">
                  <c:v>0.66666666666666441</c:v>
                </c:pt>
                <c:pt idx="89">
                  <c:v>0.70833333333333104</c:v>
                </c:pt>
                <c:pt idx="90">
                  <c:v>0.74999999999999767</c:v>
                </c:pt>
                <c:pt idx="91">
                  <c:v>0.7916666666666643</c:v>
                </c:pt>
                <c:pt idx="92">
                  <c:v>0.83333333333333093</c:v>
                </c:pt>
                <c:pt idx="93">
                  <c:v>0.87499999999999756</c:v>
                </c:pt>
                <c:pt idx="94">
                  <c:v>0.91666666666666419</c:v>
                </c:pt>
                <c:pt idx="95">
                  <c:v>0.95833333333333082</c:v>
                </c:pt>
                <c:pt idx="96">
                  <c:v>0.99999999999999745</c:v>
                </c:pt>
                <c:pt idx="97">
                  <c:v>1.0416666666666641</c:v>
                </c:pt>
                <c:pt idx="98">
                  <c:v>1.0833333333333308</c:v>
                </c:pt>
                <c:pt idx="99">
                  <c:v>1.1249999999999976</c:v>
                </c:pt>
                <c:pt idx="100">
                  <c:v>1.1666666666666643</c:v>
                </c:pt>
                <c:pt idx="101">
                  <c:v>1.208333333333331</c:v>
                </c:pt>
                <c:pt idx="102">
                  <c:v>1.2499999999999978</c:v>
                </c:pt>
                <c:pt idx="103">
                  <c:v>1.2916666666666645</c:v>
                </c:pt>
                <c:pt idx="104">
                  <c:v>1.3333333333333313</c:v>
                </c:pt>
                <c:pt idx="105">
                  <c:v>1.374999999999998</c:v>
                </c:pt>
                <c:pt idx="106">
                  <c:v>1.4166666666666647</c:v>
                </c:pt>
                <c:pt idx="107">
                  <c:v>1.4583333333333315</c:v>
                </c:pt>
                <c:pt idx="108">
                  <c:v>1.4999999999999982</c:v>
                </c:pt>
                <c:pt idx="109">
                  <c:v>1.541666666666665</c:v>
                </c:pt>
                <c:pt idx="110">
                  <c:v>1.5833333333333317</c:v>
                </c:pt>
                <c:pt idx="111">
                  <c:v>1.6249999999999984</c:v>
                </c:pt>
                <c:pt idx="112">
                  <c:v>1.6666666666666652</c:v>
                </c:pt>
                <c:pt idx="113">
                  <c:v>1.7083333333333319</c:v>
                </c:pt>
                <c:pt idx="114">
                  <c:v>1.7499999999999987</c:v>
                </c:pt>
                <c:pt idx="115">
                  <c:v>1.7916666666666654</c:v>
                </c:pt>
                <c:pt idx="116">
                  <c:v>1.8333333333333321</c:v>
                </c:pt>
                <c:pt idx="117">
                  <c:v>1.8749999999999989</c:v>
                </c:pt>
                <c:pt idx="118">
                  <c:v>1.9166666666666656</c:v>
                </c:pt>
                <c:pt idx="119">
                  <c:v>1.9583333333333324</c:v>
                </c:pt>
                <c:pt idx="120">
                  <c:v>1.9999999999999991</c:v>
                </c:pt>
                <c:pt idx="121">
                  <c:v>2.0416666666666656</c:v>
                </c:pt>
                <c:pt idx="122">
                  <c:v>2.0833333333333321</c:v>
                </c:pt>
                <c:pt idx="123">
                  <c:v>2.1249999999999987</c:v>
                </c:pt>
                <c:pt idx="124">
                  <c:v>2.1666666666666652</c:v>
                </c:pt>
                <c:pt idx="125">
                  <c:v>2.2083333333333317</c:v>
                </c:pt>
                <c:pt idx="126">
                  <c:v>2.2499999999999982</c:v>
                </c:pt>
                <c:pt idx="127">
                  <c:v>2.2916666666666647</c:v>
                </c:pt>
                <c:pt idx="128">
                  <c:v>2.3333333333333313</c:v>
                </c:pt>
                <c:pt idx="129">
                  <c:v>2.3749999999999978</c:v>
                </c:pt>
                <c:pt idx="130">
                  <c:v>2.4166666666666643</c:v>
                </c:pt>
                <c:pt idx="131">
                  <c:v>2.4583333333333308</c:v>
                </c:pt>
                <c:pt idx="132">
                  <c:v>2.4999999999999973</c:v>
                </c:pt>
                <c:pt idx="133">
                  <c:v>2.5416666666666639</c:v>
                </c:pt>
                <c:pt idx="134">
                  <c:v>2.5833333333333304</c:v>
                </c:pt>
                <c:pt idx="135">
                  <c:v>2.6249999999999969</c:v>
                </c:pt>
                <c:pt idx="136">
                  <c:v>2.6666666666666634</c:v>
                </c:pt>
                <c:pt idx="137">
                  <c:v>2.7083333333333299</c:v>
                </c:pt>
                <c:pt idx="138">
                  <c:v>2.7499999999999964</c:v>
                </c:pt>
                <c:pt idx="139">
                  <c:v>2.791666666666663</c:v>
                </c:pt>
                <c:pt idx="140">
                  <c:v>2.8333333333333295</c:v>
                </c:pt>
                <c:pt idx="141">
                  <c:v>2.874999999999996</c:v>
                </c:pt>
                <c:pt idx="142">
                  <c:v>2.9166666666666625</c:v>
                </c:pt>
                <c:pt idx="143">
                  <c:v>2.958333333333329</c:v>
                </c:pt>
                <c:pt idx="144">
                  <c:v>2.9999999999999956</c:v>
                </c:pt>
              </c:numCache>
            </c:numRef>
          </c:xVal>
          <c:yVal>
            <c:numRef>
              <c:f>SCORECHART!$R$50:$R$194</c:f>
              <c:numCache>
                <c:formatCode>0.000</c:formatCode>
                <c:ptCount val="145"/>
                <c:pt idx="0">
                  <c:v>4.4318484119380075E-3</c:v>
                </c:pt>
                <c:pt idx="1">
                  <c:v>5.0175847389326532E-3</c:v>
                </c:pt>
                <c:pt idx="2">
                  <c:v>5.6708812194458807E-3</c:v>
                </c:pt>
                <c:pt idx="3">
                  <c:v>6.3981203107235513E-3</c:v>
                </c:pt>
                <c:pt idx="4">
                  <c:v>7.2060997646092168E-3</c:v>
                </c:pt>
                <c:pt idx="5">
                  <c:v>8.1020357469784796E-3</c:v>
                </c:pt>
                <c:pt idx="6">
                  <c:v>9.0935625015910286E-3</c:v>
                </c:pt>
                <c:pt idx="7">
                  <c:v>1.0188728126088616E-2</c:v>
                </c:pt>
                <c:pt idx="8">
                  <c:v>1.1395986023797402E-2</c:v>
                </c:pt>
                <c:pt idx="9">
                  <c:v>1.2724181596831387E-2</c:v>
                </c:pt>
                <c:pt idx="10">
                  <c:v>1.4182533754437251E-2</c:v>
                </c:pt>
                <c:pt idx="11">
                  <c:v>1.5780610826231802E-2</c:v>
                </c:pt>
                <c:pt idx="12">
                  <c:v>1.7528300493568461E-2</c:v>
                </c:pt>
                <c:pt idx="13">
                  <c:v>1.9435773384264884E-2</c:v>
                </c:pt>
                <c:pt idx="14">
                  <c:v>2.1513440016773546E-2</c:v>
                </c:pt>
                <c:pt idx="15">
                  <c:v>2.3771900829913678E-2</c:v>
                </c:pt>
                <c:pt idx="16">
                  <c:v>2.6221889093709354E-2</c:v>
                </c:pt>
                <c:pt idx="17">
                  <c:v>2.8874206565747223E-2</c:v>
                </c:pt>
                <c:pt idx="18">
                  <c:v>3.1739651835667224E-2</c:v>
                </c:pt>
                <c:pt idx="19">
                  <c:v>3.482894138763417E-2</c:v>
                </c:pt>
                <c:pt idx="20">
                  <c:v>3.8152623506417724E-2</c:v>
                </c:pt>
                <c:pt idx="21">
                  <c:v>4.1720985256338335E-2</c:v>
                </c:pt>
                <c:pt idx="22">
                  <c:v>4.5543952872905295E-2</c:v>
                </c:pt>
                <c:pt idx="23">
                  <c:v>4.9630986023358713E-2</c:v>
                </c:pt>
                <c:pt idx="24">
                  <c:v>5.3990966513187674E-2</c:v>
                </c:pt>
                <c:pt idx="25">
                  <c:v>5.8632082139484169E-2</c:v>
                </c:pt>
                <c:pt idx="26">
                  <c:v>6.3561706516961941E-2</c:v>
                </c:pt>
                <c:pt idx="27">
                  <c:v>6.8786275826691473E-2</c:v>
                </c:pt>
                <c:pt idx="28">
                  <c:v>7.4311163558992643E-2</c:v>
                </c:pt>
                <c:pt idx="29">
                  <c:v>8.0140554438265552E-2</c:v>
                </c:pt>
                <c:pt idx="30">
                  <c:v>8.627731882651106E-2</c:v>
                </c:pt>
                <c:pt idx="31">
                  <c:v>9.2722889001515207E-2</c:v>
                </c:pt>
                <c:pt idx="32">
                  <c:v>9.9477138792748207E-2</c:v>
                </c:pt>
                <c:pt idx="33">
                  <c:v>0.10653826813058456</c:v>
                </c:pt>
                <c:pt idx="34">
                  <c:v>0.11390269412019136</c:v>
                </c:pt>
                <c:pt idx="35">
                  <c:v>0.12156495028818042</c:v>
                </c:pt>
                <c:pt idx="36">
                  <c:v>0.12951759566589122</c:v>
                </c:pt>
                <c:pt idx="37">
                  <c:v>0.13775113536619732</c:v>
                </c:pt>
                <c:pt idx="38">
                  <c:v>0.14625395427953519</c:v>
                </c:pt>
                <c:pt idx="39">
                  <c:v>0.15501226545829269</c:v>
                </c:pt>
                <c:pt idx="40">
                  <c:v>0.1640100746759931</c:v>
                </c:pt>
                <c:pt idx="41">
                  <c:v>0.17322916253851786</c:v>
                </c:pt>
                <c:pt idx="42">
                  <c:v>0.18264908538902141</c:v>
                </c:pt>
                <c:pt idx="43">
                  <c:v>0.19224719608678109</c:v>
                </c:pt>
                <c:pt idx="44">
                  <c:v>0.20199868555405839</c:v>
                </c:pt>
                <c:pt idx="45">
                  <c:v>0.21187664577569898</c:v>
                </c:pt>
                <c:pt idx="46">
                  <c:v>0.22185215470573549</c:v>
                </c:pt>
                <c:pt idx="47">
                  <c:v>0.23189438328624226</c:v>
                </c:pt>
                <c:pt idx="48">
                  <c:v>0.24197072451914292</c:v>
                </c:pt>
                <c:pt idx="49">
                  <c:v>0.25204694425504476</c:v>
                </c:pt>
                <c:pt idx="50">
                  <c:v>0.262087353078301</c:v>
                </c:pt>
                <c:pt idx="51">
                  <c:v>0.27205499837854308</c:v>
                </c:pt>
                <c:pt idx="52">
                  <c:v>0.2819118754103021</c:v>
                </c:pt>
                <c:pt idx="53">
                  <c:v>0.29161915585865517</c:v>
                </c:pt>
                <c:pt idx="54">
                  <c:v>0.30113743215480399</c:v>
                </c:pt>
                <c:pt idx="55">
                  <c:v>0.31042697552584209</c:v>
                </c:pt>
                <c:pt idx="56">
                  <c:v>0.31944800552235181</c:v>
                </c:pt>
                <c:pt idx="57">
                  <c:v>0.32816096855037463</c:v>
                </c:pt>
                <c:pt idx="58">
                  <c:v>0.33652682274495277</c:v>
                </c:pt>
                <c:pt idx="59">
                  <c:v>0.34450732636471215</c:v>
                </c:pt>
                <c:pt idx="60">
                  <c:v>0.35206532676429914</c:v>
                </c:pt>
                <c:pt idx="61">
                  <c:v>0.35916504691680912</c:v>
                </c:pt>
                <c:pt idx="62">
                  <c:v>0.36577236641400213</c:v>
                </c:pt>
                <c:pt idx="63">
                  <c:v>0.37185509386976862</c:v>
                </c:pt>
                <c:pt idx="64">
                  <c:v>0.37738322769299293</c:v>
                </c:pt>
                <c:pt idx="65">
                  <c:v>0.3823292022799164</c:v>
                </c:pt>
                <c:pt idx="66">
                  <c:v>0.38666811680284902</c:v>
                </c:pt>
                <c:pt idx="67">
                  <c:v>0.39037794394036218</c:v>
                </c:pt>
                <c:pt idx="68">
                  <c:v>0.39343971610193973</c:v>
                </c:pt>
                <c:pt idx="69">
                  <c:v>0.39583768694474941</c:v>
                </c:pt>
                <c:pt idx="70">
                  <c:v>0.39755946625834188</c:v>
                </c:pt>
                <c:pt idx="71">
                  <c:v>0.39859612660068527</c:v>
                </c:pt>
                <c:pt idx="72">
                  <c:v>0.3989422804014327</c:v>
                </c:pt>
                <c:pt idx="73">
                  <c:v>0.39859612660068539</c:v>
                </c:pt>
                <c:pt idx="74">
                  <c:v>0.39755946625834204</c:v>
                </c:pt>
                <c:pt idx="75">
                  <c:v>0.39583768694474958</c:v>
                </c:pt>
                <c:pt idx="76">
                  <c:v>0.39343971610194006</c:v>
                </c:pt>
                <c:pt idx="77">
                  <c:v>0.39037794394036252</c:v>
                </c:pt>
                <c:pt idx="78">
                  <c:v>0.3866681168028494</c:v>
                </c:pt>
                <c:pt idx="79">
                  <c:v>0.3823292022799169</c:v>
                </c:pt>
                <c:pt idx="80">
                  <c:v>0.37738322769299348</c:v>
                </c:pt>
                <c:pt idx="81">
                  <c:v>0.37185509386976923</c:v>
                </c:pt>
                <c:pt idx="82">
                  <c:v>0.36577236641400274</c:v>
                </c:pt>
                <c:pt idx="83">
                  <c:v>0.35916504691680978</c:v>
                </c:pt>
                <c:pt idx="84">
                  <c:v>0.35206532676429986</c:v>
                </c:pt>
                <c:pt idx="85">
                  <c:v>0.34450732636471298</c:v>
                </c:pt>
                <c:pt idx="86">
                  <c:v>0.3365268227449536</c:v>
                </c:pt>
                <c:pt idx="87">
                  <c:v>0.32816096855037552</c:v>
                </c:pt>
                <c:pt idx="88">
                  <c:v>0.31944800552235275</c:v>
                </c:pt>
                <c:pt idx="89">
                  <c:v>0.31042697552584309</c:v>
                </c:pt>
                <c:pt idx="90">
                  <c:v>0.30113743215480498</c:v>
                </c:pt>
                <c:pt idx="91">
                  <c:v>0.29161915585865616</c:v>
                </c:pt>
                <c:pt idx="92">
                  <c:v>0.2819118754103031</c:v>
                </c:pt>
                <c:pt idx="93">
                  <c:v>0.27205499837854408</c:v>
                </c:pt>
                <c:pt idx="94">
                  <c:v>0.262087353078302</c:v>
                </c:pt>
                <c:pt idx="95">
                  <c:v>0.25204694425504581</c:v>
                </c:pt>
                <c:pt idx="96">
                  <c:v>0.24197072451914398</c:v>
                </c:pt>
                <c:pt idx="97">
                  <c:v>0.23189438328624334</c:v>
                </c:pt>
                <c:pt idx="98">
                  <c:v>0.22185215470573658</c:v>
                </c:pt>
                <c:pt idx="99">
                  <c:v>0.21187664577570006</c:v>
                </c:pt>
                <c:pt idx="100">
                  <c:v>0.20199868555405945</c:v>
                </c:pt>
                <c:pt idx="101">
                  <c:v>0.19224719608678212</c:v>
                </c:pt>
                <c:pt idx="102">
                  <c:v>0.18264908538902241</c:v>
                </c:pt>
                <c:pt idx="103">
                  <c:v>0.17322916253851886</c:v>
                </c:pt>
                <c:pt idx="104">
                  <c:v>0.16401007467599407</c:v>
                </c:pt>
                <c:pt idx="105">
                  <c:v>0.15501226545829364</c:v>
                </c:pt>
                <c:pt idx="106">
                  <c:v>0.14625395427953614</c:v>
                </c:pt>
                <c:pt idx="107">
                  <c:v>0.13775113536619821</c:v>
                </c:pt>
                <c:pt idx="108">
                  <c:v>0.12951759566589208</c:v>
                </c:pt>
                <c:pt idx="109">
                  <c:v>0.12156495028818123</c:v>
                </c:pt>
                <c:pt idx="110">
                  <c:v>0.11390269412019215</c:v>
                </c:pt>
                <c:pt idx="111">
                  <c:v>0.10653826813058534</c:v>
                </c:pt>
                <c:pt idx="112">
                  <c:v>9.9477138792748943E-2</c:v>
                </c:pt>
                <c:pt idx="113">
                  <c:v>9.2722889001515929E-2</c:v>
                </c:pt>
                <c:pt idx="114">
                  <c:v>8.6277318826511712E-2</c:v>
                </c:pt>
                <c:pt idx="115">
                  <c:v>8.014055443826619E-2</c:v>
                </c:pt>
                <c:pt idx="116">
                  <c:v>7.4311163558993254E-2</c:v>
                </c:pt>
                <c:pt idx="117">
                  <c:v>6.8786275826692042E-2</c:v>
                </c:pt>
                <c:pt idx="118">
                  <c:v>6.3561706516962482E-2</c:v>
                </c:pt>
                <c:pt idx="119">
                  <c:v>5.8632082139484676E-2</c:v>
                </c:pt>
                <c:pt idx="120">
                  <c:v>5.3990966513188146E-2</c:v>
                </c:pt>
                <c:pt idx="121">
                  <c:v>4.9630986023359178E-2</c:v>
                </c:pt>
                <c:pt idx="122">
                  <c:v>4.5543952872905698E-2</c:v>
                </c:pt>
                <c:pt idx="123">
                  <c:v>4.1720985256338723E-2</c:v>
                </c:pt>
                <c:pt idx="124">
                  <c:v>3.8152623506418078E-2</c:v>
                </c:pt>
                <c:pt idx="125">
                  <c:v>3.4828941387634517E-2</c:v>
                </c:pt>
                <c:pt idx="126">
                  <c:v>3.173965183566755E-2</c:v>
                </c:pt>
                <c:pt idx="127">
                  <c:v>2.8874206565747504E-2</c:v>
                </c:pt>
                <c:pt idx="128">
                  <c:v>2.6221889093709622E-2</c:v>
                </c:pt>
                <c:pt idx="129">
                  <c:v>2.3771900829913931E-2</c:v>
                </c:pt>
                <c:pt idx="130">
                  <c:v>2.1513440016773775E-2</c:v>
                </c:pt>
                <c:pt idx="131">
                  <c:v>1.9435773384265099E-2</c:v>
                </c:pt>
                <c:pt idx="132">
                  <c:v>1.7528300493568655E-2</c:v>
                </c:pt>
                <c:pt idx="133">
                  <c:v>1.5780610826231976E-2</c:v>
                </c:pt>
                <c:pt idx="134">
                  <c:v>1.4182533754437414E-2</c:v>
                </c:pt>
                <c:pt idx="135">
                  <c:v>1.2724181596831535E-2</c:v>
                </c:pt>
                <c:pt idx="136">
                  <c:v>1.1395986023797539E-2</c:v>
                </c:pt>
                <c:pt idx="137">
                  <c:v>1.0188728126088738E-2</c:v>
                </c:pt>
                <c:pt idx="138">
                  <c:v>9.0935625015911431E-3</c:v>
                </c:pt>
                <c:pt idx="139">
                  <c:v>8.1020357469785802E-3</c:v>
                </c:pt>
                <c:pt idx="140">
                  <c:v>7.2060997646093061E-3</c:v>
                </c:pt>
                <c:pt idx="141">
                  <c:v>6.3981203107236302E-3</c:v>
                </c:pt>
                <c:pt idx="142">
                  <c:v>5.6708812194459562E-3</c:v>
                </c:pt>
                <c:pt idx="143">
                  <c:v>5.01758473893272E-3</c:v>
                </c:pt>
                <c:pt idx="144">
                  <c:v>4.4318484119380665E-3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D5B8-4597-93A2-1006721C101A}"/>
            </c:ext>
          </c:extLst>
        </c:ser>
        <c:ser>
          <c:idx val="1"/>
          <c:order val="3"/>
          <c:tx>
            <c:strRef>
              <c:f>SCORECHART!$S$49</c:f>
              <c:strCache>
                <c:ptCount val="1"/>
                <c:pt idx="0">
                  <c:v>normal pop X1</c:v>
                </c:pt>
              </c:strCache>
            </c:strRef>
          </c:tx>
          <c:spPr>
            <a:ln w="22225" cap="rnd">
              <a:noFill/>
              <a:round/>
            </a:ln>
            <a:effectLst/>
          </c:spPr>
          <c:marker>
            <c:symbol val="none"/>
          </c:marker>
          <c:errBars>
            <c:errDir val="y"/>
            <c:errBarType val="minus"/>
            <c:errValType val="percentage"/>
            <c:noEndCap val="1"/>
            <c:val val="100"/>
            <c:spPr>
              <a:noFill/>
              <a:ln w="47625" cap="flat" cmpd="sng" algn="ctr">
                <a:solidFill>
                  <a:srgbClr val="FF0000">
                    <a:alpha val="38000"/>
                  </a:srgbClr>
                </a:solidFill>
                <a:prstDash val="solid"/>
                <a:round/>
              </a:ln>
              <a:effectLst/>
            </c:spPr>
          </c:errBars>
          <c:xVal>
            <c:numRef>
              <c:f>SCORECHART!$Q$50:$Q$194</c:f>
              <c:numCache>
                <c:formatCode>0.00</c:formatCode>
                <c:ptCount val="145"/>
                <c:pt idx="0">
                  <c:v>-3</c:v>
                </c:pt>
                <c:pt idx="1">
                  <c:v>-2.9583333333333335</c:v>
                </c:pt>
                <c:pt idx="2">
                  <c:v>-2.916666666666667</c:v>
                </c:pt>
                <c:pt idx="3">
                  <c:v>-2.8750000000000004</c:v>
                </c:pt>
                <c:pt idx="4">
                  <c:v>-2.8333333333333339</c:v>
                </c:pt>
                <c:pt idx="5">
                  <c:v>-2.7916666666666674</c:v>
                </c:pt>
                <c:pt idx="6">
                  <c:v>-2.7500000000000009</c:v>
                </c:pt>
                <c:pt idx="7">
                  <c:v>-2.7083333333333344</c:v>
                </c:pt>
                <c:pt idx="8">
                  <c:v>-2.6666666666666679</c:v>
                </c:pt>
                <c:pt idx="9">
                  <c:v>-2.6250000000000013</c:v>
                </c:pt>
                <c:pt idx="10">
                  <c:v>-2.5833333333333348</c:v>
                </c:pt>
                <c:pt idx="11">
                  <c:v>-2.5416666666666683</c:v>
                </c:pt>
                <c:pt idx="12">
                  <c:v>-2.5000000000000018</c:v>
                </c:pt>
                <c:pt idx="13">
                  <c:v>-2.4583333333333353</c:v>
                </c:pt>
                <c:pt idx="14">
                  <c:v>-2.4166666666666687</c:v>
                </c:pt>
                <c:pt idx="15">
                  <c:v>-2.3750000000000022</c:v>
                </c:pt>
                <c:pt idx="16">
                  <c:v>-2.3333333333333357</c:v>
                </c:pt>
                <c:pt idx="17">
                  <c:v>-2.2916666666666692</c:v>
                </c:pt>
                <c:pt idx="18">
                  <c:v>-2.2500000000000027</c:v>
                </c:pt>
                <c:pt idx="19">
                  <c:v>-2.2083333333333361</c:v>
                </c:pt>
                <c:pt idx="20">
                  <c:v>-2.1666666666666696</c:v>
                </c:pt>
                <c:pt idx="21">
                  <c:v>-2.1250000000000031</c:v>
                </c:pt>
                <c:pt idx="22">
                  <c:v>-2.0833333333333366</c:v>
                </c:pt>
                <c:pt idx="23">
                  <c:v>-2.0416666666666701</c:v>
                </c:pt>
                <c:pt idx="24">
                  <c:v>-2.0000000000000036</c:v>
                </c:pt>
                <c:pt idx="25">
                  <c:v>-1.9583333333333368</c:v>
                </c:pt>
                <c:pt idx="26">
                  <c:v>-1.9166666666666701</c:v>
                </c:pt>
                <c:pt idx="27">
                  <c:v>-1.8750000000000033</c:v>
                </c:pt>
                <c:pt idx="28">
                  <c:v>-1.8333333333333366</c:v>
                </c:pt>
                <c:pt idx="29">
                  <c:v>-1.7916666666666698</c:v>
                </c:pt>
                <c:pt idx="30">
                  <c:v>-1.7500000000000031</c:v>
                </c:pt>
                <c:pt idx="31">
                  <c:v>-1.7083333333333364</c:v>
                </c:pt>
                <c:pt idx="32">
                  <c:v>-1.6666666666666696</c:v>
                </c:pt>
                <c:pt idx="33">
                  <c:v>-1.6250000000000029</c:v>
                </c:pt>
                <c:pt idx="34">
                  <c:v>-1.5833333333333361</c:v>
                </c:pt>
                <c:pt idx="35">
                  <c:v>-1.5416666666666694</c:v>
                </c:pt>
                <c:pt idx="36">
                  <c:v>-1.5000000000000027</c:v>
                </c:pt>
                <c:pt idx="37">
                  <c:v>-1.4583333333333359</c:v>
                </c:pt>
                <c:pt idx="38">
                  <c:v>-1.4166666666666692</c:v>
                </c:pt>
                <c:pt idx="39">
                  <c:v>-1.3750000000000024</c:v>
                </c:pt>
                <c:pt idx="40">
                  <c:v>-1.3333333333333357</c:v>
                </c:pt>
                <c:pt idx="41">
                  <c:v>-1.291666666666669</c:v>
                </c:pt>
                <c:pt idx="42">
                  <c:v>-1.2500000000000022</c:v>
                </c:pt>
                <c:pt idx="43">
                  <c:v>-1.2083333333333355</c:v>
                </c:pt>
                <c:pt idx="44">
                  <c:v>-1.1666666666666687</c:v>
                </c:pt>
                <c:pt idx="45">
                  <c:v>-1.125000000000002</c:v>
                </c:pt>
                <c:pt idx="46">
                  <c:v>-1.0833333333333353</c:v>
                </c:pt>
                <c:pt idx="47">
                  <c:v>-1.0416666666666685</c:v>
                </c:pt>
                <c:pt idx="48">
                  <c:v>-1.0000000000000018</c:v>
                </c:pt>
                <c:pt idx="49">
                  <c:v>-0.95833333333333515</c:v>
                </c:pt>
                <c:pt idx="50">
                  <c:v>-0.91666666666666852</c:v>
                </c:pt>
                <c:pt idx="51">
                  <c:v>-0.87500000000000189</c:v>
                </c:pt>
                <c:pt idx="52">
                  <c:v>-0.83333333333333526</c:v>
                </c:pt>
                <c:pt idx="53">
                  <c:v>-0.79166666666666863</c:v>
                </c:pt>
                <c:pt idx="54">
                  <c:v>-0.750000000000002</c:v>
                </c:pt>
                <c:pt idx="55">
                  <c:v>-0.70833333333333537</c:v>
                </c:pt>
                <c:pt idx="56">
                  <c:v>-0.66666666666666874</c:v>
                </c:pt>
                <c:pt idx="57">
                  <c:v>-0.62500000000000211</c:v>
                </c:pt>
                <c:pt idx="58">
                  <c:v>-0.58333333333333548</c:v>
                </c:pt>
                <c:pt idx="59">
                  <c:v>-0.54166666666666885</c:v>
                </c:pt>
                <c:pt idx="60">
                  <c:v>-0.50000000000000222</c:v>
                </c:pt>
                <c:pt idx="61">
                  <c:v>-0.45833333333333554</c:v>
                </c:pt>
                <c:pt idx="62">
                  <c:v>-0.41666666666666885</c:v>
                </c:pt>
                <c:pt idx="63">
                  <c:v>-0.37500000000000216</c:v>
                </c:pt>
                <c:pt idx="64">
                  <c:v>-0.33333333333333548</c:v>
                </c:pt>
                <c:pt idx="65">
                  <c:v>-0.29166666666666879</c:v>
                </c:pt>
                <c:pt idx="66">
                  <c:v>-0.25000000000000211</c:v>
                </c:pt>
                <c:pt idx="67">
                  <c:v>-0.20833333333333545</c:v>
                </c:pt>
                <c:pt idx="68">
                  <c:v>-0.16666666666666879</c:v>
                </c:pt>
                <c:pt idx="69">
                  <c:v>-0.12500000000000214</c:v>
                </c:pt>
                <c:pt idx="70">
                  <c:v>-8.333333333333548E-2</c:v>
                </c:pt>
                <c:pt idx="71">
                  <c:v>-4.1666666666668815E-2</c:v>
                </c:pt>
                <c:pt idx="72">
                  <c:v>-2.1510571102112408E-15</c:v>
                </c:pt>
                <c:pt idx="73">
                  <c:v>4.1666666666664513E-2</c:v>
                </c:pt>
                <c:pt idx="74">
                  <c:v>8.3333333333331178E-2</c:v>
                </c:pt>
                <c:pt idx="75">
                  <c:v>0.12499999999999784</c:v>
                </c:pt>
                <c:pt idx="76">
                  <c:v>0.16666666666666449</c:v>
                </c:pt>
                <c:pt idx="77">
                  <c:v>0.20833333333333115</c:v>
                </c:pt>
                <c:pt idx="78">
                  <c:v>0.24999999999999781</c:v>
                </c:pt>
                <c:pt idx="79">
                  <c:v>0.29166666666666446</c:v>
                </c:pt>
                <c:pt idx="80">
                  <c:v>0.33333333333333115</c:v>
                </c:pt>
                <c:pt idx="81">
                  <c:v>0.37499999999999784</c:v>
                </c:pt>
                <c:pt idx="82">
                  <c:v>0.41666666666666452</c:v>
                </c:pt>
                <c:pt idx="83">
                  <c:v>0.45833333333333121</c:v>
                </c:pt>
                <c:pt idx="84">
                  <c:v>0.49999999999999789</c:v>
                </c:pt>
                <c:pt idx="85">
                  <c:v>0.54166666666666452</c:v>
                </c:pt>
                <c:pt idx="86">
                  <c:v>0.58333333333333115</c:v>
                </c:pt>
                <c:pt idx="87">
                  <c:v>0.62499999999999778</c:v>
                </c:pt>
                <c:pt idx="88">
                  <c:v>0.66666666666666441</c:v>
                </c:pt>
                <c:pt idx="89">
                  <c:v>0.70833333333333104</c:v>
                </c:pt>
                <c:pt idx="90">
                  <c:v>0.74999999999999767</c:v>
                </c:pt>
                <c:pt idx="91">
                  <c:v>0.7916666666666643</c:v>
                </c:pt>
                <c:pt idx="92">
                  <c:v>0.83333333333333093</c:v>
                </c:pt>
                <c:pt idx="93">
                  <c:v>0.87499999999999756</c:v>
                </c:pt>
                <c:pt idx="94">
                  <c:v>0.91666666666666419</c:v>
                </c:pt>
                <c:pt idx="95">
                  <c:v>0.95833333333333082</c:v>
                </c:pt>
                <c:pt idx="96">
                  <c:v>0.99999999999999745</c:v>
                </c:pt>
                <c:pt idx="97">
                  <c:v>1.0416666666666641</c:v>
                </c:pt>
                <c:pt idx="98">
                  <c:v>1.0833333333333308</c:v>
                </c:pt>
                <c:pt idx="99">
                  <c:v>1.1249999999999976</c:v>
                </c:pt>
                <c:pt idx="100">
                  <c:v>1.1666666666666643</c:v>
                </c:pt>
                <c:pt idx="101">
                  <c:v>1.208333333333331</c:v>
                </c:pt>
                <c:pt idx="102">
                  <c:v>1.2499999999999978</c:v>
                </c:pt>
                <c:pt idx="103">
                  <c:v>1.2916666666666645</c:v>
                </c:pt>
                <c:pt idx="104">
                  <c:v>1.3333333333333313</c:v>
                </c:pt>
                <c:pt idx="105">
                  <c:v>1.374999999999998</c:v>
                </c:pt>
                <c:pt idx="106">
                  <c:v>1.4166666666666647</c:v>
                </c:pt>
                <c:pt idx="107">
                  <c:v>1.4583333333333315</c:v>
                </c:pt>
                <c:pt idx="108">
                  <c:v>1.4999999999999982</c:v>
                </c:pt>
                <c:pt idx="109">
                  <c:v>1.541666666666665</c:v>
                </c:pt>
                <c:pt idx="110">
                  <c:v>1.5833333333333317</c:v>
                </c:pt>
                <c:pt idx="111">
                  <c:v>1.6249999999999984</c:v>
                </c:pt>
                <c:pt idx="112">
                  <c:v>1.6666666666666652</c:v>
                </c:pt>
                <c:pt idx="113">
                  <c:v>1.7083333333333319</c:v>
                </c:pt>
                <c:pt idx="114">
                  <c:v>1.7499999999999987</c:v>
                </c:pt>
                <c:pt idx="115">
                  <c:v>1.7916666666666654</c:v>
                </c:pt>
                <c:pt idx="116">
                  <c:v>1.8333333333333321</c:v>
                </c:pt>
                <c:pt idx="117">
                  <c:v>1.8749999999999989</c:v>
                </c:pt>
                <c:pt idx="118">
                  <c:v>1.9166666666666656</c:v>
                </c:pt>
                <c:pt idx="119">
                  <c:v>1.9583333333333324</c:v>
                </c:pt>
                <c:pt idx="120">
                  <c:v>1.9999999999999991</c:v>
                </c:pt>
                <c:pt idx="121">
                  <c:v>2.0416666666666656</c:v>
                </c:pt>
                <c:pt idx="122">
                  <c:v>2.0833333333333321</c:v>
                </c:pt>
                <c:pt idx="123">
                  <c:v>2.1249999999999987</c:v>
                </c:pt>
                <c:pt idx="124">
                  <c:v>2.1666666666666652</c:v>
                </c:pt>
                <c:pt idx="125">
                  <c:v>2.2083333333333317</c:v>
                </c:pt>
                <c:pt idx="126">
                  <c:v>2.2499999999999982</c:v>
                </c:pt>
                <c:pt idx="127">
                  <c:v>2.2916666666666647</c:v>
                </c:pt>
                <c:pt idx="128">
                  <c:v>2.3333333333333313</c:v>
                </c:pt>
                <c:pt idx="129">
                  <c:v>2.3749999999999978</c:v>
                </c:pt>
                <c:pt idx="130">
                  <c:v>2.4166666666666643</c:v>
                </c:pt>
                <c:pt idx="131">
                  <c:v>2.4583333333333308</c:v>
                </c:pt>
                <c:pt idx="132">
                  <c:v>2.4999999999999973</c:v>
                </c:pt>
                <c:pt idx="133">
                  <c:v>2.5416666666666639</c:v>
                </c:pt>
                <c:pt idx="134">
                  <c:v>2.5833333333333304</c:v>
                </c:pt>
                <c:pt idx="135">
                  <c:v>2.6249999999999969</c:v>
                </c:pt>
                <c:pt idx="136">
                  <c:v>2.6666666666666634</c:v>
                </c:pt>
                <c:pt idx="137">
                  <c:v>2.7083333333333299</c:v>
                </c:pt>
                <c:pt idx="138">
                  <c:v>2.7499999999999964</c:v>
                </c:pt>
                <c:pt idx="139">
                  <c:v>2.791666666666663</c:v>
                </c:pt>
                <c:pt idx="140">
                  <c:v>2.8333333333333295</c:v>
                </c:pt>
                <c:pt idx="141">
                  <c:v>2.874999999999996</c:v>
                </c:pt>
                <c:pt idx="142">
                  <c:v>2.9166666666666625</c:v>
                </c:pt>
                <c:pt idx="143">
                  <c:v>2.958333333333329</c:v>
                </c:pt>
                <c:pt idx="144">
                  <c:v>2.9999999999999956</c:v>
                </c:pt>
              </c:numCache>
            </c:numRef>
          </c:xVal>
          <c:yVal>
            <c:numRef>
              <c:f>SCORECHART!$S$50:$S$194</c:f>
              <c:numCache>
                <c:formatCode>0.000</c:formatCode>
                <c:ptCount val="145"/>
                <c:pt idx="0">
                  <c:v>#N/A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D5B8-4597-93A2-1006721C101A}"/>
            </c:ext>
          </c:extLst>
        </c:ser>
        <c:ser>
          <c:idx val="19"/>
          <c:order val="4"/>
          <c:tx>
            <c:strRef>
              <c:f>SCORECHART!$T$49</c:f>
              <c:strCache>
                <c:ptCount val="1"/>
                <c:pt idx="0">
                  <c:v> X2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errBars>
            <c:errDir val="y"/>
            <c:errBarType val="minus"/>
            <c:errValType val="percentage"/>
            <c:noEndCap val="1"/>
            <c:val val="100"/>
            <c:spPr>
              <a:ln w="47625">
                <a:solidFill>
                  <a:srgbClr val="FF0000">
                    <a:alpha val="37552"/>
                  </a:srgbClr>
                </a:solidFill>
              </a:ln>
            </c:spPr>
          </c:errBars>
          <c:xVal>
            <c:numRef>
              <c:f>SCORECHART!$Q$50:$Q$194</c:f>
              <c:numCache>
                <c:formatCode>0.00</c:formatCode>
                <c:ptCount val="145"/>
                <c:pt idx="0">
                  <c:v>-3</c:v>
                </c:pt>
                <c:pt idx="1">
                  <c:v>-2.9583333333333335</c:v>
                </c:pt>
                <c:pt idx="2">
                  <c:v>-2.916666666666667</c:v>
                </c:pt>
                <c:pt idx="3">
                  <c:v>-2.8750000000000004</c:v>
                </c:pt>
                <c:pt idx="4">
                  <c:v>-2.8333333333333339</c:v>
                </c:pt>
                <c:pt idx="5">
                  <c:v>-2.7916666666666674</c:v>
                </c:pt>
                <c:pt idx="6">
                  <c:v>-2.7500000000000009</c:v>
                </c:pt>
                <c:pt idx="7">
                  <c:v>-2.7083333333333344</c:v>
                </c:pt>
                <c:pt idx="8">
                  <c:v>-2.6666666666666679</c:v>
                </c:pt>
                <c:pt idx="9">
                  <c:v>-2.6250000000000013</c:v>
                </c:pt>
                <c:pt idx="10">
                  <c:v>-2.5833333333333348</c:v>
                </c:pt>
                <c:pt idx="11">
                  <c:v>-2.5416666666666683</c:v>
                </c:pt>
                <c:pt idx="12">
                  <c:v>-2.5000000000000018</c:v>
                </c:pt>
                <c:pt idx="13">
                  <c:v>-2.4583333333333353</c:v>
                </c:pt>
                <c:pt idx="14">
                  <c:v>-2.4166666666666687</c:v>
                </c:pt>
                <c:pt idx="15">
                  <c:v>-2.3750000000000022</c:v>
                </c:pt>
                <c:pt idx="16">
                  <c:v>-2.3333333333333357</c:v>
                </c:pt>
                <c:pt idx="17">
                  <c:v>-2.2916666666666692</c:v>
                </c:pt>
                <c:pt idx="18">
                  <c:v>-2.2500000000000027</c:v>
                </c:pt>
                <c:pt idx="19">
                  <c:v>-2.2083333333333361</c:v>
                </c:pt>
                <c:pt idx="20">
                  <c:v>-2.1666666666666696</c:v>
                </c:pt>
                <c:pt idx="21">
                  <c:v>-2.1250000000000031</c:v>
                </c:pt>
                <c:pt idx="22">
                  <c:v>-2.0833333333333366</c:v>
                </c:pt>
                <c:pt idx="23">
                  <c:v>-2.0416666666666701</c:v>
                </c:pt>
                <c:pt idx="24">
                  <c:v>-2.0000000000000036</c:v>
                </c:pt>
                <c:pt idx="25">
                  <c:v>-1.9583333333333368</c:v>
                </c:pt>
                <c:pt idx="26">
                  <c:v>-1.9166666666666701</c:v>
                </c:pt>
                <c:pt idx="27">
                  <c:v>-1.8750000000000033</c:v>
                </c:pt>
                <c:pt idx="28">
                  <c:v>-1.8333333333333366</c:v>
                </c:pt>
                <c:pt idx="29">
                  <c:v>-1.7916666666666698</c:v>
                </c:pt>
                <c:pt idx="30">
                  <c:v>-1.7500000000000031</c:v>
                </c:pt>
                <c:pt idx="31">
                  <c:v>-1.7083333333333364</c:v>
                </c:pt>
                <c:pt idx="32">
                  <c:v>-1.6666666666666696</c:v>
                </c:pt>
                <c:pt idx="33">
                  <c:v>-1.6250000000000029</c:v>
                </c:pt>
                <c:pt idx="34">
                  <c:v>-1.5833333333333361</c:v>
                </c:pt>
                <c:pt idx="35">
                  <c:v>-1.5416666666666694</c:v>
                </c:pt>
                <c:pt idx="36">
                  <c:v>-1.5000000000000027</c:v>
                </c:pt>
                <c:pt idx="37">
                  <c:v>-1.4583333333333359</c:v>
                </c:pt>
                <c:pt idx="38">
                  <c:v>-1.4166666666666692</c:v>
                </c:pt>
                <c:pt idx="39">
                  <c:v>-1.3750000000000024</c:v>
                </c:pt>
                <c:pt idx="40">
                  <c:v>-1.3333333333333357</c:v>
                </c:pt>
                <c:pt idx="41">
                  <c:v>-1.291666666666669</c:v>
                </c:pt>
                <c:pt idx="42">
                  <c:v>-1.2500000000000022</c:v>
                </c:pt>
                <c:pt idx="43">
                  <c:v>-1.2083333333333355</c:v>
                </c:pt>
                <c:pt idx="44">
                  <c:v>-1.1666666666666687</c:v>
                </c:pt>
                <c:pt idx="45">
                  <c:v>-1.125000000000002</c:v>
                </c:pt>
                <c:pt idx="46">
                  <c:v>-1.0833333333333353</c:v>
                </c:pt>
                <c:pt idx="47">
                  <c:v>-1.0416666666666685</c:v>
                </c:pt>
                <c:pt idx="48">
                  <c:v>-1.0000000000000018</c:v>
                </c:pt>
                <c:pt idx="49">
                  <c:v>-0.95833333333333515</c:v>
                </c:pt>
                <c:pt idx="50">
                  <c:v>-0.91666666666666852</c:v>
                </c:pt>
                <c:pt idx="51">
                  <c:v>-0.87500000000000189</c:v>
                </c:pt>
                <c:pt idx="52">
                  <c:v>-0.83333333333333526</c:v>
                </c:pt>
                <c:pt idx="53">
                  <c:v>-0.79166666666666863</c:v>
                </c:pt>
                <c:pt idx="54">
                  <c:v>-0.750000000000002</c:v>
                </c:pt>
                <c:pt idx="55">
                  <c:v>-0.70833333333333537</c:v>
                </c:pt>
                <c:pt idx="56">
                  <c:v>-0.66666666666666874</c:v>
                </c:pt>
                <c:pt idx="57">
                  <c:v>-0.62500000000000211</c:v>
                </c:pt>
                <c:pt idx="58">
                  <c:v>-0.58333333333333548</c:v>
                </c:pt>
                <c:pt idx="59">
                  <c:v>-0.54166666666666885</c:v>
                </c:pt>
                <c:pt idx="60">
                  <c:v>-0.50000000000000222</c:v>
                </c:pt>
                <c:pt idx="61">
                  <c:v>-0.45833333333333554</c:v>
                </c:pt>
                <c:pt idx="62">
                  <c:v>-0.41666666666666885</c:v>
                </c:pt>
                <c:pt idx="63">
                  <c:v>-0.37500000000000216</c:v>
                </c:pt>
                <c:pt idx="64">
                  <c:v>-0.33333333333333548</c:v>
                </c:pt>
                <c:pt idx="65">
                  <c:v>-0.29166666666666879</c:v>
                </c:pt>
                <c:pt idx="66">
                  <c:v>-0.25000000000000211</c:v>
                </c:pt>
                <c:pt idx="67">
                  <c:v>-0.20833333333333545</c:v>
                </c:pt>
                <c:pt idx="68">
                  <c:v>-0.16666666666666879</c:v>
                </c:pt>
                <c:pt idx="69">
                  <c:v>-0.12500000000000214</c:v>
                </c:pt>
                <c:pt idx="70">
                  <c:v>-8.333333333333548E-2</c:v>
                </c:pt>
                <c:pt idx="71">
                  <c:v>-4.1666666666668815E-2</c:v>
                </c:pt>
                <c:pt idx="72">
                  <c:v>-2.1510571102112408E-15</c:v>
                </c:pt>
                <c:pt idx="73">
                  <c:v>4.1666666666664513E-2</c:v>
                </c:pt>
                <c:pt idx="74">
                  <c:v>8.3333333333331178E-2</c:v>
                </c:pt>
                <c:pt idx="75">
                  <c:v>0.12499999999999784</c:v>
                </c:pt>
                <c:pt idx="76">
                  <c:v>0.16666666666666449</c:v>
                </c:pt>
                <c:pt idx="77">
                  <c:v>0.20833333333333115</c:v>
                </c:pt>
                <c:pt idx="78">
                  <c:v>0.24999999999999781</c:v>
                </c:pt>
                <c:pt idx="79">
                  <c:v>0.29166666666666446</c:v>
                </c:pt>
                <c:pt idx="80">
                  <c:v>0.33333333333333115</c:v>
                </c:pt>
                <c:pt idx="81">
                  <c:v>0.37499999999999784</c:v>
                </c:pt>
                <c:pt idx="82">
                  <c:v>0.41666666666666452</c:v>
                </c:pt>
                <c:pt idx="83">
                  <c:v>0.45833333333333121</c:v>
                </c:pt>
                <c:pt idx="84">
                  <c:v>0.49999999999999789</c:v>
                </c:pt>
                <c:pt idx="85">
                  <c:v>0.54166666666666452</c:v>
                </c:pt>
                <c:pt idx="86">
                  <c:v>0.58333333333333115</c:v>
                </c:pt>
                <c:pt idx="87">
                  <c:v>0.62499999999999778</c:v>
                </c:pt>
                <c:pt idx="88">
                  <c:v>0.66666666666666441</c:v>
                </c:pt>
                <c:pt idx="89">
                  <c:v>0.70833333333333104</c:v>
                </c:pt>
                <c:pt idx="90">
                  <c:v>0.74999999999999767</c:v>
                </c:pt>
                <c:pt idx="91">
                  <c:v>0.7916666666666643</c:v>
                </c:pt>
                <c:pt idx="92">
                  <c:v>0.83333333333333093</c:v>
                </c:pt>
                <c:pt idx="93">
                  <c:v>0.87499999999999756</c:v>
                </c:pt>
                <c:pt idx="94">
                  <c:v>0.91666666666666419</c:v>
                </c:pt>
                <c:pt idx="95">
                  <c:v>0.95833333333333082</c:v>
                </c:pt>
                <c:pt idx="96">
                  <c:v>0.99999999999999745</c:v>
                </c:pt>
                <c:pt idx="97">
                  <c:v>1.0416666666666641</c:v>
                </c:pt>
                <c:pt idx="98">
                  <c:v>1.0833333333333308</c:v>
                </c:pt>
                <c:pt idx="99">
                  <c:v>1.1249999999999976</c:v>
                </c:pt>
                <c:pt idx="100">
                  <c:v>1.1666666666666643</c:v>
                </c:pt>
                <c:pt idx="101">
                  <c:v>1.208333333333331</c:v>
                </c:pt>
                <c:pt idx="102">
                  <c:v>1.2499999999999978</c:v>
                </c:pt>
                <c:pt idx="103">
                  <c:v>1.2916666666666645</c:v>
                </c:pt>
                <c:pt idx="104">
                  <c:v>1.3333333333333313</c:v>
                </c:pt>
                <c:pt idx="105">
                  <c:v>1.374999999999998</c:v>
                </c:pt>
                <c:pt idx="106">
                  <c:v>1.4166666666666647</c:v>
                </c:pt>
                <c:pt idx="107">
                  <c:v>1.4583333333333315</c:v>
                </c:pt>
                <c:pt idx="108">
                  <c:v>1.4999999999999982</c:v>
                </c:pt>
                <c:pt idx="109">
                  <c:v>1.541666666666665</c:v>
                </c:pt>
                <c:pt idx="110">
                  <c:v>1.5833333333333317</c:v>
                </c:pt>
                <c:pt idx="111">
                  <c:v>1.6249999999999984</c:v>
                </c:pt>
                <c:pt idx="112">
                  <c:v>1.6666666666666652</c:v>
                </c:pt>
                <c:pt idx="113">
                  <c:v>1.7083333333333319</c:v>
                </c:pt>
                <c:pt idx="114">
                  <c:v>1.7499999999999987</c:v>
                </c:pt>
                <c:pt idx="115">
                  <c:v>1.7916666666666654</c:v>
                </c:pt>
                <c:pt idx="116">
                  <c:v>1.8333333333333321</c:v>
                </c:pt>
                <c:pt idx="117">
                  <c:v>1.8749999999999989</c:v>
                </c:pt>
                <c:pt idx="118">
                  <c:v>1.9166666666666656</c:v>
                </c:pt>
                <c:pt idx="119">
                  <c:v>1.9583333333333324</c:v>
                </c:pt>
                <c:pt idx="120">
                  <c:v>1.9999999999999991</c:v>
                </c:pt>
                <c:pt idx="121">
                  <c:v>2.0416666666666656</c:v>
                </c:pt>
                <c:pt idx="122">
                  <c:v>2.0833333333333321</c:v>
                </c:pt>
                <c:pt idx="123">
                  <c:v>2.1249999999999987</c:v>
                </c:pt>
                <c:pt idx="124">
                  <c:v>2.1666666666666652</c:v>
                </c:pt>
                <c:pt idx="125">
                  <c:v>2.2083333333333317</c:v>
                </c:pt>
                <c:pt idx="126">
                  <c:v>2.2499999999999982</c:v>
                </c:pt>
                <c:pt idx="127">
                  <c:v>2.2916666666666647</c:v>
                </c:pt>
                <c:pt idx="128">
                  <c:v>2.3333333333333313</c:v>
                </c:pt>
                <c:pt idx="129">
                  <c:v>2.3749999999999978</c:v>
                </c:pt>
                <c:pt idx="130">
                  <c:v>2.4166666666666643</c:v>
                </c:pt>
                <c:pt idx="131">
                  <c:v>2.4583333333333308</c:v>
                </c:pt>
                <c:pt idx="132">
                  <c:v>2.4999999999999973</c:v>
                </c:pt>
                <c:pt idx="133">
                  <c:v>2.5416666666666639</c:v>
                </c:pt>
                <c:pt idx="134">
                  <c:v>2.5833333333333304</c:v>
                </c:pt>
                <c:pt idx="135">
                  <c:v>2.6249999999999969</c:v>
                </c:pt>
                <c:pt idx="136">
                  <c:v>2.6666666666666634</c:v>
                </c:pt>
                <c:pt idx="137">
                  <c:v>2.7083333333333299</c:v>
                </c:pt>
                <c:pt idx="138">
                  <c:v>2.7499999999999964</c:v>
                </c:pt>
                <c:pt idx="139">
                  <c:v>2.791666666666663</c:v>
                </c:pt>
                <c:pt idx="140">
                  <c:v>2.8333333333333295</c:v>
                </c:pt>
                <c:pt idx="141">
                  <c:v>2.874999999999996</c:v>
                </c:pt>
                <c:pt idx="142">
                  <c:v>2.9166666666666625</c:v>
                </c:pt>
                <c:pt idx="143">
                  <c:v>2.958333333333329</c:v>
                </c:pt>
                <c:pt idx="144">
                  <c:v>2.9999999999999956</c:v>
                </c:pt>
              </c:numCache>
            </c:numRef>
          </c:xVal>
          <c:yVal>
            <c:numRef>
              <c:f>SCORECHART!$T$50:$T$194</c:f>
              <c:numCache>
                <c:formatCode>0.000</c:formatCode>
                <c:ptCount val="1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D5B8-4597-93A2-1006721C101A}"/>
            </c:ext>
          </c:extLst>
        </c:ser>
        <c:ser>
          <c:idx val="2"/>
          <c:order val="5"/>
          <c:tx>
            <c:strRef>
              <c:f>SCORECHART!$U$49</c:f>
              <c:strCache>
                <c:ptCount val="1"/>
                <c:pt idx="0">
                  <c:v> X3</c:v>
                </c:pt>
              </c:strCache>
            </c:strRef>
          </c:tx>
          <c:spPr>
            <a:ln w="22225" cap="rnd">
              <a:noFill/>
              <a:prstDash val="solid"/>
              <a:round/>
            </a:ln>
            <a:effectLst/>
          </c:spPr>
          <c:marker>
            <c:symbol val="none"/>
          </c:marker>
          <c:errBars>
            <c:errDir val="y"/>
            <c:errBarType val="minus"/>
            <c:errValType val="percentage"/>
            <c:noEndCap val="1"/>
            <c:val val="100"/>
            <c:spPr>
              <a:noFill/>
              <a:ln w="50800" cap="flat" cmpd="sng" algn="ctr">
                <a:solidFill>
                  <a:schemeClr val="tx1">
                    <a:alpha val="23366"/>
                  </a:schemeClr>
                </a:solidFill>
                <a:prstDash val="solid"/>
                <a:round/>
              </a:ln>
              <a:effectLst/>
            </c:spPr>
          </c:errBars>
          <c:xVal>
            <c:numRef>
              <c:f>SCORECHART!$Q$50:$Q$194</c:f>
              <c:numCache>
                <c:formatCode>0.00</c:formatCode>
                <c:ptCount val="145"/>
                <c:pt idx="0">
                  <c:v>-3</c:v>
                </c:pt>
                <c:pt idx="1">
                  <c:v>-2.9583333333333335</c:v>
                </c:pt>
                <c:pt idx="2">
                  <c:v>-2.916666666666667</c:v>
                </c:pt>
                <c:pt idx="3">
                  <c:v>-2.8750000000000004</c:v>
                </c:pt>
                <c:pt idx="4">
                  <c:v>-2.8333333333333339</c:v>
                </c:pt>
                <c:pt idx="5">
                  <c:v>-2.7916666666666674</c:v>
                </c:pt>
                <c:pt idx="6">
                  <c:v>-2.7500000000000009</c:v>
                </c:pt>
                <c:pt idx="7">
                  <c:v>-2.7083333333333344</c:v>
                </c:pt>
                <c:pt idx="8">
                  <c:v>-2.6666666666666679</c:v>
                </c:pt>
                <c:pt idx="9">
                  <c:v>-2.6250000000000013</c:v>
                </c:pt>
                <c:pt idx="10">
                  <c:v>-2.5833333333333348</c:v>
                </c:pt>
                <c:pt idx="11">
                  <c:v>-2.5416666666666683</c:v>
                </c:pt>
                <c:pt idx="12">
                  <c:v>-2.5000000000000018</c:v>
                </c:pt>
                <c:pt idx="13">
                  <c:v>-2.4583333333333353</c:v>
                </c:pt>
                <c:pt idx="14">
                  <c:v>-2.4166666666666687</c:v>
                </c:pt>
                <c:pt idx="15">
                  <c:v>-2.3750000000000022</c:v>
                </c:pt>
                <c:pt idx="16">
                  <c:v>-2.3333333333333357</c:v>
                </c:pt>
                <c:pt idx="17">
                  <c:v>-2.2916666666666692</c:v>
                </c:pt>
                <c:pt idx="18">
                  <c:v>-2.2500000000000027</c:v>
                </c:pt>
                <c:pt idx="19">
                  <c:v>-2.2083333333333361</c:v>
                </c:pt>
                <c:pt idx="20">
                  <c:v>-2.1666666666666696</c:v>
                </c:pt>
                <c:pt idx="21">
                  <c:v>-2.1250000000000031</c:v>
                </c:pt>
                <c:pt idx="22">
                  <c:v>-2.0833333333333366</c:v>
                </c:pt>
                <c:pt idx="23">
                  <c:v>-2.0416666666666701</c:v>
                </c:pt>
                <c:pt idx="24">
                  <c:v>-2.0000000000000036</c:v>
                </c:pt>
                <c:pt idx="25">
                  <c:v>-1.9583333333333368</c:v>
                </c:pt>
                <c:pt idx="26">
                  <c:v>-1.9166666666666701</c:v>
                </c:pt>
                <c:pt idx="27">
                  <c:v>-1.8750000000000033</c:v>
                </c:pt>
                <c:pt idx="28">
                  <c:v>-1.8333333333333366</c:v>
                </c:pt>
                <c:pt idx="29">
                  <c:v>-1.7916666666666698</c:v>
                </c:pt>
                <c:pt idx="30">
                  <c:v>-1.7500000000000031</c:v>
                </c:pt>
                <c:pt idx="31">
                  <c:v>-1.7083333333333364</c:v>
                </c:pt>
                <c:pt idx="32">
                  <c:v>-1.6666666666666696</c:v>
                </c:pt>
                <c:pt idx="33">
                  <c:v>-1.6250000000000029</c:v>
                </c:pt>
                <c:pt idx="34">
                  <c:v>-1.5833333333333361</c:v>
                </c:pt>
                <c:pt idx="35">
                  <c:v>-1.5416666666666694</c:v>
                </c:pt>
                <c:pt idx="36">
                  <c:v>-1.5000000000000027</c:v>
                </c:pt>
                <c:pt idx="37">
                  <c:v>-1.4583333333333359</c:v>
                </c:pt>
                <c:pt idx="38">
                  <c:v>-1.4166666666666692</c:v>
                </c:pt>
                <c:pt idx="39">
                  <c:v>-1.3750000000000024</c:v>
                </c:pt>
                <c:pt idx="40">
                  <c:v>-1.3333333333333357</c:v>
                </c:pt>
                <c:pt idx="41">
                  <c:v>-1.291666666666669</c:v>
                </c:pt>
                <c:pt idx="42">
                  <c:v>-1.2500000000000022</c:v>
                </c:pt>
                <c:pt idx="43">
                  <c:v>-1.2083333333333355</c:v>
                </c:pt>
                <c:pt idx="44">
                  <c:v>-1.1666666666666687</c:v>
                </c:pt>
                <c:pt idx="45">
                  <c:v>-1.125000000000002</c:v>
                </c:pt>
                <c:pt idx="46">
                  <c:v>-1.0833333333333353</c:v>
                </c:pt>
                <c:pt idx="47">
                  <c:v>-1.0416666666666685</c:v>
                </c:pt>
                <c:pt idx="48">
                  <c:v>-1.0000000000000018</c:v>
                </c:pt>
                <c:pt idx="49">
                  <c:v>-0.95833333333333515</c:v>
                </c:pt>
                <c:pt idx="50">
                  <c:v>-0.91666666666666852</c:v>
                </c:pt>
                <c:pt idx="51">
                  <c:v>-0.87500000000000189</c:v>
                </c:pt>
                <c:pt idx="52">
                  <c:v>-0.83333333333333526</c:v>
                </c:pt>
                <c:pt idx="53">
                  <c:v>-0.79166666666666863</c:v>
                </c:pt>
                <c:pt idx="54">
                  <c:v>-0.750000000000002</c:v>
                </c:pt>
                <c:pt idx="55">
                  <c:v>-0.70833333333333537</c:v>
                </c:pt>
                <c:pt idx="56">
                  <c:v>-0.66666666666666874</c:v>
                </c:pt>
                <c:pt idx="57">
                  <c:v>-0.62500000000000211</c:v>
                </c:pt>
                <c:pt idx="58">
                  <c:v>-0.58333333333333548</c:v>
                </c:pt>
                <c:pt idx="59">
                  <c:v>-0.54166666666666885</c:v>
                </c:pt>
                <c:pt idx="60">
                  <c:v>-0.50000000000000222</c:v>
                </c:pt>
                <c:pt idx="61">
                  <c:v>-0.45833333333333554</c:v>
                </c:pt>
                <c:pt idx="62">
                  <c:v>-0.41666666666666885</c:v>
                </c:pt>
                <c:pt idx="63">
                  <c:v>-0.37500000000000216</c:v>
                </c:pt>
                <c:pt idx="64">
                  <c:v>-0.33333333333333548</c:v>
                </c:pt>
                <c:pt idx="65">
                  <c:v>-0.29166666666666879</c:v>
                </c:pt>
                <c:pt idx="66">
                  <c:v>-0.25000000000000211</c:v>
                </c:pt>
                <c:pt idx="67">
                  <c:v>-0.20833333333333545</c:v>
                </c:pt>
                <c:pt idx="68">
                  <c:v>-0.16666666666666879</c:v>
                </c:pt>
                <c:pt idx="69">
                  <c:v>-0.12500000000000214</c:v>
                </c:pt>
                <c:pt idx="70">
                  <c:v>-8.333333333333548E-2</c:v>
                </c:pt>
                <c:pt idx="71">
                  <c:v>-4.1666666666668815E-2</c:v>
                </c:pt>
                <c:pt idx="72">
                  <c:v>-2.1510571102112408E-15</c:v>
                </c:pt>
                <c:pt idx="73">
                  <c:v>4.1666666666664513E-2</c:v>
                </c:pt>
                <c:pt idx="74">
                  <c:v>8.3333333333331178E-2</c:v>
                </c:pt>
                <c:pt idx="75">
                  <c:v>0.12499999999999784</c:v>
                </c:pt>
                <c:pt idx="76">
                  <c:v>0.16666666666666449</c:v>
                </c:pt>
                <c:pt idx="77">
                  <c:v>0.20833333333333115</c:v>
                </c:pt>
                <c:pt idx="78">
                  <c:v>0.24999999999999781</c:v>
                </c:pt>
                <c:pt idx="79">
                  <c:v>0.29166666666666446</c:v>
                </c:pt>
                <c:pt idx="80">
                  <c:v>0.33333333333333115</c:v>
                </c:pt>
                <c:pt idx="81">
                  <c:v>0.37499999999999784</c:v>
                </c:pt>
                <c:pt idx="82">
                  <c:v>0.41666666666666452</c:v>
                </c:pt>
                <c:pt idx="83">
                  <c:v>0.45833333333333121</c:v>
                </c:pt>
                <c:pt idx="84">
                  <c:v>0.49999999999999789</c:v>
                </c:pt>
                <c:pt idx="85">
                  <c:v>0.54166666666666452</c:v>
                </c:pt>
                <c:pt idx="86">
                  <c:v>0.58333333333333115</c:v>
                </c:pt>
                <c:pt idx="87">
                  <c:v>0.62499999999999778</c:v>
                </c:pt>
                <c:pt idx="88">
                  <c:v>0.66666666666666441</c:v>
                </c:pt>
                <c:pt idx="89">
                  <c:v>0.70833333333333104</c:v>
                </c:pt>
                <c:pt idx="90">
                  <c:v>0.74999999999999767</c:v>
                </c:pt>
                <c:pt idx="91">
                  <c:v>0.7916666666666643</c:v>
                </c:pt>
                <c:pt idx="92">
                  <c:v>0.83333333333333093</c:v>
                </c:pt>
                <c:pt idx="93">
                  <c:v>0.87499999999999756</c:v>
                </c:pt>
                <c:pt idx="94">
                  <c:v>0.91666666666666419</c:v>
                </c:pt>
                <c:pt idx="95">
                  <c:v>0.95833333333333082</c:v>
                </c:pt>
                <c:pt idx="96">
                  <c:v>0.99999999999999745</c:v>
                </c:pt>
                <c:pt idx="97">
                  <c:v>1.0416666666666641</c:v>
                </c:pt>
                <c:pt idx="98">
                  <c:v>1.0833333333333308</c:v>
                </c:pt>
                <c:pt idx="99">
                  <c:v>1.1249999999999976</c:v>
                </c:pt>
                <c:pt idx="100">
                  <c:v>1.1666666666666643</c:v>
                </c:pt>
                <c:pt idx="101">
                  <c:v>1.208333333333331</c:v>
                </c:pt>
                <c:pt idx="102">
                  <c:v>1.2499999999999978</c:v>
                </c:pt>
                <c:pt idx="103">
                  <c:v>1.2916666666666645</c:v>
                </c:pt>
                <c:pt idx="104">
                  <c:v>1.3333333333333313</c:v>
                </c:pt>
                <c:pt idx="105">
                  <c:v>1.374999999999998</c:v>
                </c:pt>
                <c:pt idx="106">
                  <c:v>1.4166666666666647</c:v>
                </c:pt>
                <c:pt idx="107">
                  <c:v>1.4583333333333315</c:v>
                </c:pt>
                <c:pt idx="108">
                  <c:v>1.4999999999999982</c:v>
                </c:pt>
                <c:pt idx="109">
                  <c:v>1.541666666666665</c:v>
                </c:pt>
                <c:pt idx="110">
                  <c:v>1.5833333333333317</c:v>
                </c:pt>
                <c:pt idx="111">
                  <c:v>1.6249999999999984</c:v>
                </c:pt>
                <c:pt idx="112">
                  <c:v>1.6666666666666652</c:v>
                </c:pt>
                <c:pt idx="113">
                  <c:v>1.7083333333333319</c:v>
                </c:pt>
                <c:pt idx="114">
                  <c:v>1.7499999999999987</c:v>
                </c:pt>
                <c:pt idx="115">
                  <c:v>1.7916666666666654</c:v>
                </c:pt>
                <c:pt idx="116">
                  <c:v>1.8333333333333321</c:v>
                </c:pt>
                <c:pt idx="117">
                  <c:v>1.8749999999999989</c:v>
                </c:pt>
                <c:pt idx="118">
                  <c:v>1.9166666666666656</c:v>
                </c:pt>
                <c:pt idx="119">
                  <c:v>1.9583333333333324</c:v>
                </c:pt>
                <c:pt idx="120">
                  <c:v>1.9999999999999991</c:v>
                </c:pt>
                <c:pt idx="121">
                  <c:v>2.0416666666666656</c:v>
                </c:pt>
                <c:pt idx="122">
                  <c:v>2.0833333333333321</c:v>
                </c:pt>
                <c:pt idx="123">
                  <c:v>2.1249999999999987</c:v>
                </c:pt>
                <c:pt idx="124">
                  <c:v>2.1666666666666652</c:v>
                </c:pt>
                <c:pt idx="125">
                  <c:v>2.2083333333333317</c:v>
                </c:pt>
                <c:pt idx="126">
                  <c:v>2.2499999999999982</c:v>
                </c:pt>
                <c:pt idx="127">
                  <c:v>2.2916666666666647</c:v>
                </c:pt>
                <c:pt idx="128">
                  <c:v>2.3333333333333313</c:v>
                </c:pt>
                <c:pt idx="129">
                  <c:v>2.3749999999999978</c:v>
                </c:pt>
                <c:pt idx="130">
                  <c:v>2.4166666666666643</c:v>
                </c:pt>
                <c:pt idx="131">
                  <c:v>2.4583333333333308</c:v>
                </c:pt>
                <c:pt idx="132">
                  <c:v>2.4999999999999973</c:v>
                </c:pt>
                <c:pt idx="133">
                  <c:v>2.5416666666666639</c:v>
                </c:pt>
                <c:pt idx="134">
                  <c:v>2.5833333333333304</c:v>
                </c:pt>
                <c:pt idx="135">
                  <c:v>2.6249999999999969</c:v>
                </c:pt>
                <c:pt idx="136">
                  <c:v>2.6666666666666634</c:v>
                </c:pt>
                <c:pt idx="137">
                  <c:v>2.7083333333333299</c:v>
                </c:pt>
                <c:pt idx="138">
                  <c:v>2.7499999999999964</c:v>
                </c:pt>
                <c:pt idx="139">
                  <c:v>2.791666666666663</c:v>
                </c:pt>
                <c:pt idx="140">
                  <c:v>2.8333333333333295</c:v>
                </c:pt>
                <c:pt idx="141">
                  <c:v>2.874999999999996</c:v>
                </c:pt>
                <c:pt idx="142">
                  <c:v>2.9166666666666625</c:v>
                </c:pt>
                <c:pt idx="143">
                  <c:v>2.958333333333329</c:v>
                </c:pt>
                <c:pt idx="144">
                  <c:v>2.9999999999999956</c:v>
                </c:pt>
              </c:numCache>
            </c:numRef>
          </c:xVal>
          <c:yVal>
            <c:numRef>
              <c:f>SCORECHART!$U$50:$U$194</c:f>
              <c:numCache>
                <c:formatCode>0.000</c:formatCode>
                <c:ptCount val="1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D5B8-4597-93A2-1006721C101A}"/>
            </c:ext>
          </c:extLst>
        </c:ser>
        <c:ser>
          <c:idx val="3"/>
          <c:order val="6"/>
          <c:tx>
            <c:strRef>
              <c:f>SCORECHART!$F$113</c:f>
              <c:strCache>
                <c:ptCount val="1"/>
                <c:pt idx="0">
                  <c:v>stdev bars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errBars>
            <c:errDir val="y"/>
            <c:errBarType val="minus"/>
            <c:errValType val="percentage"/>
            <c:noEndCap val="0"/>
            <c:val val="100"/>
            <c:spPr>
              <a:noFill/>
              <a:ln w="31750" cap="flat" cmpd="sng" algn="ctr">
                <a:solidFill>
                  <a:srgbClr val="00B0F0"/>
                </a:solidFill>
                <a:round/>
              </a:ln>
              <a:effectLst>
                <a:glow>
                  <a:schemeClr val="bg1"/>
                </a:glow>
              </a:effectLst>
            </c:spPr>
          </c:errBars>
          <c:xVal>
            <c:numRef>
              <c:f>SCORECHART!$C$115:$C$121</c:f>
              <c:numCache>
                <c:formatCode>General</c:formatCode>
                <c:ptCount val="7"/>
                <c:pt idx="0">
                  <c:v>-3</c:v>
                </c:pt>
                <c:pt idx="1">
                  <c:v>-2</c:v>
                </c:pt>
                <c:pt idx="2">
                  <c:v>-1</c:v>
                </c:pt>
                <c:pt idx="3">
                  <c:v>0</c:v>
                </c:pt>
                <c:pt idx="4">
                  <c:v>1</c:v>
                </c:pt>
                <c:pt idx="5">
                  <c:v>2</c:v>
                </c:pt>
                <c:pt idx="6">
                  <c:v>3</c:v>
                </c:pt>
              </c:numCache>
            </c:numRef>
          </c:xVal>
          <c:yVal>
            <c:numRef>
              <c:f>SCORECHART!$F$115:$F$121</c:f>
              <c:numCache>
                <c:formatCode>0.000</c:formatCode>
                <c:ptCount val="7"/>
                <c:pt idx="0">
                  <c:v>4.4318484119380075E-3</c:v>
                </c:pt>
                <c:pt idx="1">
                  <c:v>5.3990966513188063E-2</c:v>
                </c:pt>
                <c:pt idx="2">
                  <c:v>0.24197072451914337</c:v>
                </c:pt>
                <c:pt idx="3">
                  <c:v>0.3989422804014327</c:v>
                </c:pt>
                <c:pt idx="4">
                  <c:v>0.24197072451914337</c:v>
                </c:pt>
                <c:pt idx="5">
                  <c:v>5.3990966513188063E-2</c:v>
                </c:pt>
                <c:pt idx="6">
                  <c:v>4.4318484119380075E-3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D5B8-4597-93A2-1006721C101A}"/>
            </c:ext>
          </c:extLst>
        </c:ser>
        <c:ser>
          <c:idx val="10"/>
          <c:order val="7"/>
          <c:tx>
            <c:strRef>
              <c:f>SCORECHART!$C$113</c:f>
              <c:strCache>
                <c:ptCount val="1"/>
                <c:pt idx="0">
                  <c:v>stdev</c:v>
                </c:pt>
              </c:strCache>
            </c:strRef>
          </c:tx>
          <c:spPr>
            <a:ln w="12700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tx>
                <c:rich>
                  <a:bodyPr/>
                  <a:lstStyle/>
                  <a:p>
                    <a:fld id="{3D86CC6A-C372-4EC4-B404-BCD77792117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D5B8-4597-93A2-1006721C101A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E9953513-11AA-4A47-8407-FC4443C7488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D5B8-4597-93A2-1006721C101A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C2077E94-F4A6-4F65-9656-3ACEDB8213F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D5B8-4597-93A2-1006721C101A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66FB6135-711A-4B4E-9C85-D9747D978A7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D5B8-4597-93A2-1006721C101A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7AC7D335-BCF2-4965-AA8B-5325BBE76C0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D5B8-4597-93A2-1006721C101A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FE4DC85E-7C64-4330-B825-D5517CB59E6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E-D5B8-4597-93A2-1006721C101A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6E3F69A1-4393-40CF-B60A-B00316B5FF9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F-D5B8-4597-93A2-1006721C101A}"/>
                </c:ext>
              </c:extLst>
            </c:dLbl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eparator>,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SCORECHART!$C$115:$C$121</c:f>
              <c:numCache>
                <c:formatCode>General</c:formatCode>
                <c:ptCount val="7"/>
                <c:pt idx="0">
                  <c:v>-3</c:v>
                </c:pt>
                <c:pt idx="1">
                  <c:v>-2</c:v>
                </c:pt>
                <c:pt idx="2">
                  <c:v>-1</c:v>
                </c:pt>
                <c:pt idx="3">
                  <c:v>0</c:v>
                </c:pt>
                <c:pt idx="4">
                  <c:v>1</c:v>
                </c:pt>
                <c:pt idx="5">
                  <c:v>2</c:v>
                </c:pt>
                <c:pt idx="6">
                  <c:v>3</c:v>
                </c:pt>
              </c:numCache>
            </c:numRef>
          </c:xVal>
          <c:yVal>
            <c:numRef>
              <c:f>SCORECHART!$D$115:$D$121</c:f>
              <c:numCache>
                <c:formatCode>General</c:formatCode>
                <c:ptCount val="7"/>
                <c:pt idx="0">
                  <c:v>-0.02</c:v>
                </c:pt>
                <c:pt idx="1">
                  <c:v>-0.02</c:v>
                </c:pt>
                <c:pt idx="2">
                  <c:v>-0.02</c:v>
                </c:pt>
                <c:pt idx="3">
                  <c:v>-0.02</c:v>
                </c:pt>
                <c:pt idx="4">
                  <c:v>-0.02</c:v>
                </c:pt>
                <c:pt idx="5">
                  <c:v>-0.02</c:v>
                </c:pt>
                <c:pt idx="6">
                  <c:v>-0.02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SCORECHART!$E$115:$E$121</c15:f>
                <c15:dlblRangeCache>
                  <c:ptCount val="7"/>
                  <c:pt idx="0">
                    <c:v>-3z</c:v>
                  </c:pt>
                  <c:pt idx="1">
                    <c:v>-2z</c:v>
                  </c:pt>
                  <c:pt idx="2">
                    <c:v>-1z</c:v>
                  </c:pt>
                  <c:pt idx="3">
                    <c:v>0</c:v>
                  </c:pt>
                  <c:pt idx="4">
                    <c:v>1z</c:v>
                  </c:pt>
                  <c:pt idx="5">
                    <c:v>2z</c:v>
                  </c:pt>
                  <c:pt idx="6">
                    <c:v>3z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10-D5B8-4597-93A2-1006721C101A}"/>
            </c:ext>
          </c:extLst>
        </c:ser>
        <c:ser>
          <c:idx val="9"/>
          <c:order val="8"/>
          <c:tx>
            <c:strRef>
              <c:f>SCORECHART!$E$124</c:f>
              <c:strCache>
                <c:ptCount val="1"/>
                <c:pt idx="0">
                  <c:v>emp rule labels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dLbls>
            <c:dLbl>
              <c:idx val="0"/>
              <c:tx>
                <c:rich>
                  <a:bodyPr/>
                  <a:lstStyle/>
                  <a:p>
                    <a:fld id="{3BA03847-E4A3-488D-A1D7-EF53D471F2B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1-D5B8-4597-93A2-1006721C101A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BDD710B5-A4F7-4EF9-9DC7-BE3BC9DFA2C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2-D5B8-4597-93A2-1006721C101A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167D691D-7FB8-4B74-BA47-E6D8B361074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3-D5B8-4597-93A2-1006721C101A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18362B31-39F0-4222-9A50-F25E2DC08F7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4-D5B8-4597-93A2-1006721C101A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CF3172D7-228B-4453-855E-91542D1D1B3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5-D5B8-4597-93A2-1006721C101A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251B0E3C-DD55-499A-AE8D-99BB4EFE6FF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6-D5B8-4597-93A2-1006721C101A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91D4287C-AB94-4BE4-AC07-C0A3BDE2008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7-D5B8-4597-93A2-1006721C101A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8DF09D18-5B00-4274-A6EC-99301168776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8-D5B8-4597-93A2-1006721C101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>
                    <a:solidFill>
                      <a:srgbClr val="00B0F0"/>
                    </a:solidFill>
                    <a:latin typeface="+mn-lt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SCORECHART!$C$125:$C$132</c:f>
              <c:numCache>
                <c:formatCode>General</c:formatCode>
                <c:ptCount val="8"/>
                <c:pt idx="0">
                  <c:v>-3.5</c:v>
                </c:pt>
                <c:pt idx="1">
                  <c:v>-2.5</c:v>
                </c:pt>
                <c:pt idx="2">
                  <c:v>-1.5</c:v>
                </c:pt>
                <c:pt idx="3">
                  <c:v>-0.5</c:v>
                </c:pt>
                <c:pt idx="4">
                  <c:v>0.5</c:v>
                </c:pt>
                <c:pt idx="5">
                  <c:v>1.5</c:v>
                </c:pt>
                <c:pt idx="6">
                  <c:v>2.5</c:v>
                </c:pt>
                <c:pt idx="7">
                  <c:v>3.5</c:v>
                </c:pt>
              </c:numCache>
            </c:numRef>
          </c:xVal>
          <c:yVal>
            <c:numRef>
              <c:f>SCORECHART!$D$125:$D$132</c:f>
              <c:numCache>
                <c:formatCode>General</c:formatCode>
                <c:ptCount val="8"/>
                <c:pt idx="0">
                  <c:v>-0.02</c:v>
                </c:pt>
                <c:pt idx="1">
                  <c:v>-0.02</c:v>
                </c:pt>
                <c:pt idx="2">
                  <c:v>-0.02</c:v>
                </c:pt>
                <c:pt idx="3">
                  <c:v>-0.02</c:v>
                </c:pt>
                <c:pt idx="4">
                  <c:v>-0.02</c:v>
                </c:pt>
                <c:pt idx="5">
                  <c:v>-0.02</c:v>
                </c:pt>
                <c:pt idx="6">
                  <c:v>-0.02</c:v>
                </c:pt>
                <c:pt idx="7">
                  <c:v>-0.02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SCORECHART!$E$125:$E$132</c15:f>
                <c15:dlblRangeCache>
                  <c:ptCount val="8"/>
                  <c:pt idx="0">
                    <c:v>0.5%</c:v>
                  </c:pt>
                  <c:pt idx="1">
                    <c:v>2.0%</c:v>
                  </c:pt>
                  <c:pt idx="2">
                    <c:v>13.5%</c:v>
                  </c:pt>
                  <c:pt idx="3">
                    <c:v>34.0%</c:v>
                  </c:pt>
                  <c:pt idx="4">
                    <c:v>34.0%</c:v>
                  </c:pt>
                  <c:pt idx="5">
                    <c:v>13.5%</c:v>
                  </c:pt>
                  <c:pt idx="6">
                    <c:v>2.0%</c:v>
                  </c:pt>
                  <c:pt idx="7">
                    <c:v>0.5%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19-D5B8-4597-93A2-1006721C101A}"/>
            </c:ext>
          </c:extLst>
        </c:ser>
        <c:ser>
          <c:idx val="8"/>
          <c:order val="9"/>
          <c:tx>
            <c:strRef>
              <c:f>SCORECHART!$C$135</c:f>
              <c:strCache>
                <c:ptCount val="1"/>
                <c:pt idx="0">
                  <c:v>cumm prob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tx>
                <c:rich>
                  <a:bodyPr/>
                  <a:lstStyle/>
                  <a:p>
                    <a:fld id="{2C82DB60-AADB-4A58-8F79-B0FECD68A0E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A-D5B8-4597-93A2-1006721C101A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A48B3DA9-A218-4FB0-B739-52906078D3B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B-D5B8-4597-93A2-1006721C101A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5FC066C4-DBD7-4818-9BA8-027856E2DD6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C-D5B8-4597-93A2-1006721C101A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0C391A32-CD71-4112-A43E-7006710D3DA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D-D5B8-4597-93A2-1006721C101A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A3BE9485-5F2D-4E88-BB64-1C6FFF9D830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E-D5B8-4597-93A2-1006721C101A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771DFE91-7250-424A-A98D-2482F020E39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F-D5B8-4597-93A2-1006721C101A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B9C1EBB1-4E35-414F-9BBB-C64B84EDF37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0-D5B8-4597-93A2-1006721C101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rgbClr val="00B0F0"/>
                    </a:solidFill>
                    <a:latin typeface="+mn-lt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SCORECHART!$C$136:$C$142</c:f>
              <c:numCache>
                <c:formatCode>General</c:formatCode>
                <c:ptCount val="7"/>
                <c:pt idx="0">
                  <c:v>-3</c:v>
                </c:pt>
                <c:pt idx="1">
                  <c:v>-2</c:v>
                </c:pt>
                <c:pt idx="2">
                  <c:v>-1</c:v>
                </c:pt>
                <c:pt idx="3">
                  <c:v>0</c:v>
                </c:pt>
                <c:pt idx="4">
                  <c:v>1</c:v>
                </c:pt>
                <c:pt idx="5">
                  <c:v>2</c:v>
                </c:pt>
                <c:pt idx="6">
                  <c:v>3</c:v>
                </c:pt>
              </c:numCache>
            </c:numRef>
          </c:xVal>
          <c:yVal>
            <c:numRef>
              <c:f>SCORECHART!$D$136:$D$142</c:f>
              <c:numCache>
                <c:formatCode>General</c:formatCode>
                <c:ptCount val="7"/>
                <c:pt idx="0">
                  <c:v>-0.05</c:v>
                </c:pt>
                <c:pt idx="1">
                  <c:v>-0.05</c:v>
                </c:pt>
                <c:pt idx="2">
                  <c:v>-0.05</c:v>
                </c:pt>
                <c:pt idx="3">
                  <c:v>-0.05</c:v>
                </c:pt>
                <c:pt idx="4">
                  <c:v>-0.05</c:v>
                </c:pt>
                <c:pt idx="5">
                  <c:v>-0.05</c:v>
                </c:pt>
                <c:pt idx="6">
                  <c:v>-0.05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SCORECHART!$F$136:$F$142</c15:f>
                <c15:dlblRangeCache>
                  <c:ptCount val="7"/>
                </c15:dlblRangeCache>
              </c15:datalabelsRange>
            </c:ext>
            <c:ext xmlns:c16="http://schemas.microsoft.com/office/drawing/2014/chart" uri="{C3380CC4-5D6E-409C-BE32-E72D297353CC}">
              <c16:uniqueId val="{00000021-D5B8-4597-93A2-1006721C101A}"/>
            </c:ext>
          </c:extLst>
        </c:ser>
        <c:ser>
          <c:idx val="11"/>
          <c:order val="10"/>
          <c:tx>
            <c:strRef>
              <c:f>SCORECHART!$A$155</c:f>
              <c:strCache>
                <c:ptCount val="1"/>
                <c:pt idx="0">
                  <c:v>X1 stdev axis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dLbls>
            <c:dLbl>
              <c:idx val="0"/>
              <c:tx>
                <c:rich>
                  <a:bodyPr wrap="square" lIns="0" tIns="0" rIns="0" bIns="0" anchor="ctr">
                    <a:noAutofit/>
                  </a:bodyPr>
                  <a:lstStyle/>
                  <a:p>
                    <a:pPr>
                      <a:defRPr sz="1000">
                        <a:solidFill>
                          <a:srgbClr val="C00000"/>
                        </a:solidFill>
                        <a:latin typeface="+mn-lt"/>
                        <a:ea typeface="Verdana" panose="020B0604030504040204" pitchFamily="34" charset="0"/>
                        <a:cs typeface="Verdana" panose="020B0604030504040204" pitchFamily="34" charset="0"/>
                      </a:defRPr>
                    </a:pPr>
                    <a:fld id="{FD5ABC5E-E3B3-4C90-9CD7-7ECB6CDCFA75}" type="CELLRANGE">
                      <a:rPr lang="en-US"/>
                      <a:pPr>
                        <a:defRPr sz="1000">
                          <a:solidFill>
                            <a:srgbClr val="C00000"/>
                          </a:solidFill>
                          <a:latin typeface="+mn-lt"/>
                          <a:ea typeface="Verdana" panose="020B0604030504040204" pitchFamily="34" charset="0"/>
                          <a:cs typeface="Verdana" panose="020B0604030504040204" pitchFamily="34" charset="0"/>
                        </a:defRPr>
                      </a:pPr>
                      <a:t>[CELLRANGE]</a:t>
                    </a:fld>
                    <a:endParaRPr 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layout>
                    <c:manualLayout>
                      <c:w val="0.10537836571845957"/>
                      <c:h val="3.7432290880533479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2-D5B8-4597-93A2-1006721C101A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AB1ED0A9-0616-484A-89F1-86F26C77BB8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3-D5B8-4597-93A2-1006721C101A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D9C8D164-8486-48F5-AC4E-4B5FF4AC02E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4-D5B8-4597-93A2-1006721C101A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0162C874-B634-41C8-80DA-055A700FF93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5-D5B8-4597-93A2-1006721C101A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D5B8-4597-93A2-1006721C101A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8A4E1F1B-C8D2-4F48-8386-FCA9BF81226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7-D5B8-4597-93A2-1006721C101A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A1416E33-C18E-4D7B-856E-0BAAD357CB7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8-D5B8-4597-93A2-1006721C101A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1426E2AF-A45C-455D-8D35-8109D41AF94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9-D5B8-4597-93A2-1006721C101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>
                    <a:solidFill>
                      <a:srgbClr val="C00000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eparator>,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SCORECHART!$C$157:$C$164</c:f>
              <c:numCache>
                <c:formatCode>General</c:formatCode>
                <c:ptCount val="8"/>
                <c:pt idx="0">
                  <c:v>-4</c:v>
                </c:pt>
                <c:pt idx="1">
                  <c:v>-3</c:v>
                </c:pt>
                <c:pt idx="2">
                  <c:v>-2</c:v>
                </c:pt>
                <c:pt idx="3">
                  <c:v>-1</c:v>
                </c:pt>
                <c:pt idx="4">
                  <c:v>0</c:v>
                </c:pt>
                <c:pt idx="5">
                  <c:v>1</c:v>
                </c:pt>
                <c:pt idx="6">
                  <c:v>2</c:v>
                </c:pt>
                <c:pt idx="7">
                  <c:v>3</c:v>
                </c:pt>
              </c:numCache>
            </c:numRef>
          </c:xVal>
          <c:yVal>
            <c:numRef>
              <c:f>SCORECHART!$D$157:$D$164</c:f>
              <c:numCache>
                <c:formatCode>General</c:formatCode>
                <c:ptCount val="8"/>
                <c:pt idx="0">
                  <c:v>-0.09</c:v>
                </c:pt>
                <c:pt idx="1">
                  <c:v>-0.09</c:v>
                </c:pt>
                <c:pt idx="2">
                  <c:v>-0.09</c:v>
                </c:pt>
                <c:pt idx="3">
                  <c:v>-0.09</c:v>
                </c:pt>
                <c:pt idx="4">
                  <c:v>-0.09</c:v>
                </c:pt>
                <c:pt idx="5">
                  <c:v>-0.09</c:v>
                </c:pt>
                <c:pt idx="6">
                  <c:v>-0.09</c:v>
                </c:pt>
                <c:pt idx="7">
                  <c:v>-0.09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SCORECHART!$G$157:$G$164</c15:f>
                <c15:dlblRangeCache>
                  <c:ptCount val="8"/>
                  <c:pt idx="0">
                    <c:v>  </c:v>
                  </c:pt>
                  <c:pt idx="1">
                    <c:v>  </c:v>
                  </c:pt>
                  <c:pt idx="2">
                    <c:v>  </c:v>
                  </c:pt>
                  <c:pt idx="3">
                    <c:v>  </c:v>
                  </c:pt>
                  <c:pt idx="4">
                    <c:v>  </c:v>
                  </c:pt>
                  <c:pt idx="5">
                    <c:v>  </c:v>
                  </c:pt>
                  <c:pt idx="6">
                    <c:v>  </c:v>
                  </c:pt>
                  <c:pt idx="7">
                    <c:v>  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2A-D5B8-4597-93A2-1006721C101A}"/>
            </c:ext>
          </c:extLst>
        </c:ser>
        <c:ser>
          <c:idx val="4"/>
          <c:order val="11"/>
          <c:tx>
            <c:strRef>
              <c:f>SCORECHART!$C$145</c:f>
              <c:strCache>
                <c:ptCount val="1"/>
                <c:pt idx="0">
                  <c:v>X1 raw normal pop axis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2B-D5B8-4597-93A2-1006721C101A}"/>
              </c:ext>
            </c:extLst>
          </c:dPt>
          <c:dLbls>
            <c:dLbl>
              <c:idx val="0"/>
              <c:tx>
                <c:rich>
                  <a:bodyPr rot="0" spcFirstLastPara="1" vertOverflow="ellipsis" vert="horz" wrap="square" lIns="0" tIns="0" rIns="0" bIns="0" anchor="ctr" anchorCtr="0">
                    <a:noAutofit/>
                  </a:bodyPr>
                  <a:lstStyle/>
                  <a:p>
                    <a:pPr algn="ctr">
                      <a:defRPr sz="1000" b="0" i="0" u="none" strike="noStrike" kern="1200" baseline="0">
                        <a:solidFill>
                          <a:srgbClr val="FF0000"/>
                        </a:solidFill>
                        <a:effectLst>
                          <a:glow rad="127000">
                            <a:schemeClr val="bg1"/>
                          </a:glow>
                        </a:effectLst>
                        <a:latin typeface="+mn-lt"/>
                        <a:ea typeface="Verdana" panose="020B0604030504040204" pitchFamily="34" charset="0"/>
                        <a:cs typeface="Verdana" panose="020B0604030504040204" pitchFamily="34" charset="0"/>
                      </a:defRPr>
                    </a:pPr>
                    <a:fld id="{57EF7D5D-5155-46B7-A0A3-B7740E7E3484}" type="CELLRANGE">
                      <a:rPr lang="en-US"/>
                      <a:pPr algn="ctr">
                        <a:defRPr sz="1000" b="0" i="0" u="none" strike="noStrike" kern="1200" baseline="0">
                          <a:solidFill>
                            <a:srgbClr val="FF0000"/>
                          </a:solidFill>
                          <a:effectLst>
                            <a:glow rad="127000">
                              <a:schemeClr val="bg1"/>
                            </a:glow>
                          </a:effectLst>
                          <a:latin typeface="+mn-lt"/>
                          <a:ea typeface="Verdana" panose="020B0604030504040204" pitchFamily="34" charset="0"/>
                          <a:cs typeface="Verdana" panose="020B0604030504040204" pitchFamily="34" charset="0"/>
                        </a:defRPr>
                      </a:pPr>
                      <a:t>[CELLRANGE]</a:t>
                    </a:fld>
                    <a:endParaRPr lang="en-US"/>
                  </a:p>
                </c:rich>
              </c:tx>
              <c:spPr>
                <a:solidFill>
                  <a:schemeClr val="bg1">
                    <a:alpha val="81000"/>
                  </a:schemeClr>
                </a:solidFill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layout>
                    <c:manualLayout>
                      <c:w val="0.1051204694668187"/>
                      <c:h val="4.9085298521524705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C-D5B8-4597-93A2-1006721C101A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22E34E29-326B-4E05-B060-FB7A8542A6E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B-D5B8-4597-93A2-1006721C101A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94088215-290D-4229-A530-239AD2DD03A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D-D5B8-4597-93A2-1006721C101A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CB060680-196E-4DE3-9D69-AD073B0B80C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E-D5B8-4597-93A2-1006721C101A}"/>
                </c:ext>
              </c:extLst>
            </c:dLbl>
            <c:dLbl>
              <c:idx val="4"/>
              <c:tx>
                <c:rich>
                  <a:bodyPr rot="0" spcFirstLastPara="1" vertOverflow="ellipsis" vert="horz" wrap="square" lIns="0" tIns="0" rIns="0" bIns="0" anchor="ctr" anchorCtr="1">
                    <a:spAutoFit/>
                  </a:bodyPr>
                  <a:lstStyle/>
                  <a:p>
                    <a:pPr>
                      <a:defRPr sz="1100" b="0" i="0" u="none" strike="noStrike" kern="1200" baseline="0">
                        <a:solidFill>
                          <a:srgbClr val="FF0000"/>
                        </a:solidFill>
                        <a:latin typeface="+mn-lt"/>
                        <a:ea typeface="Verdana" panose="020B0604030504040204" pitchFamily="34" charset="0"/>
                        <a:cs typeface="Verdana" panose="020B0604030504040204" pitchFamily="34" charset="0"/>
                      </a:defRPr>
                    </a:pPr>
                    <a:fld id="{8E1385CC-66FD-4BF1-BE2B-B7A16C60CC2C}" type="CELLRANGE">
                      <a:rPr lang="en-US"/>
                      <a:pPr>
                        <a:defRPr sz="1100" b="0" i="0" u="none" strike="noStrike" kern="1200" baseline="0">
                          <a:solidFill>
                            <a:srgbClr val="FF0000"/>
                          </a:solidFill>
                          <a:latin typeface="+mn-lt"/>
                          <a:ea typeface="Verdana" panose="020B0604030504040204" pitchFamily="34" charset="0"/>
                          <a:cs typeface="Verdana" panose="020B0604030504040204" pitchFamily="34" charset="0"/>
                        </a:defRPr>
                      </a:pPr>
                      <a:t>[CELLRANGE]</a:t>
                    </a:fld>
                    <a:endParaRPr lang="en-US"/>
                  </a:p>
                </c:rich>
              </c:tx>
              <c:spPr>
                <a:noFill/>
                <a:ln w="6350"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F-D5B8-4597-93A2-1006721C101A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BC926B3F-B6F7-425E-9F3F-1B4C5D13D26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0-D5B8-4597-93A2-1006721C101A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97EB5063-82F0-41A8-8867-213E87E578E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1-D5B8-4597-93A2-1006721C101A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7EDE122D-42D3-4B5B-9FF7-A16EB6A174B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2-D5B8-4597-93A2-1006721C101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0" tIns="0" rIns="0" bIns="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rgbClr val="FF0000"/>
                    </a:solidFill>
                    <a:latin typeface="+mn-lt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DataLabelsRange val="1"/>
                <c15:showLeaderLines val="0"/>
              </c:ext>
            </c:extLst>
          </c:dLbls>
          <c:xVal>
            <c:numRef>
              <c:f>SCORECHART!$C$146:$C$153</c:f>
              <c:numCache>
                <c:formatCode>General</c:formatCode>
                <c:ptCount val="8"/>
                <c:pt idx="0">
                  <c:v>-4</c:v>
                </c:pt>
                <c:pt idx="1">
                  <c:v>-3</c:v>
                </c:pt>
                <c:pt idx="2">
                  <c:v>-2</c:v>
                </c:pt>
                <c:pt idx="3">
                  <c:v>-1</c:v>
                </c:pt>
                <c:pt idx="4">
                  <c:v>0</c:v>
                </c:pt>
                <c:pt idx="5">
                  <c:v>1</c:v>
                </c:pt>
                <c:pt idx="6">
                  <c:v>2</c:v>
                </c:pt>
                <c:pt idx="7">
                  <c:v>3</c:v>
                </c:pt>
              </c:numCache>
            </c:numRef>
          </c:xVal>
          <c:yVal>
            <c:numRef>
              <c:f>SCORECHART!$D$146:$D$153</c:f>
              <c:numCache>
                <c:formatCode>General</c:formatCode>
                <c:ptCount val="8"/>
                <c:pt idx="0">
                  <c:v>-0.12</c:v>
                </c:pt>
                <c:pt idx="1">
                  <c:v>-0.12</c:v>
                </c:pt>
                <c:pt idx="2">
                  <c:v>-0.12</c:v>
                </c:pt>
                <c:pt idx="3">
                  <c:v>-0.12</c:v>
                </c:pt>
                <c:pt idx="4">
                  <c:v>-0.12</c:v>
                </c:pt>
                <c:pt idx="5">
                  <c:v>-0.12</c:v>
                </c:pt>
                <c:pt idx="6">
                  <c:v>-0.12</c:v>
                </c:pt>
                <c:pt idx="7">
                  <c:v>-0.12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SCORECHART!$E$146:$E$153</c15:f>
                <c15:dlblRangeCache>
                  <c:ptCount val="8"/>
                  <c:pt idx="1">
                    <c:v>  </c:v>
                  </c:pt>
                  <c:pt idx="2">
                    <c:v>  </c:v>
                  </c:pt>
                  <c:pt idx="3">
                    <c:v>  </c:v>
                  </c:pt>
                  <c:pt idx="4">
                    <c:v>  </c:v>
                  </c:pt>
                  <c:pt idx="5">
                    <c:v>  </c:v>
                  </c:pt>
                  <c:pt idx="6">
                    <c:v>  </c:v>
                  </c:pt>
                  <c:pt idx="7">
                    <c:v>  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33-D5B8-4597-93A2-1006721C101A}"/>
            </c:ext>
          </c:extLst>
        </c:ser>
        <c:ser>
          <c:idx val="12"/>
          <c:order val="12"/>
          <c:tx>
            <c:strRef>
              <c:f>SCORECHART!$A$176</c:f>
              <c:strCache>
                <c:ptCount val="1"/>
                <c:pt idx="0">
                  <c:v>X3 stdev axis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dLbls>
            <c:dLbl>
              <c:idx val="0"/>
              <c:tx>
                <c:rich>
                  <a:bodyPr wrap="square" lIns="0" tIns="0" rIns="0" bIns="0" anchor="ctr">
                    <a:noAutofit/>
                  </a:bodyPr>
                  <a:lstStyle/>
                  <a:p>
                    <a:pPr>
                      <a:defRPr sz="900">
                        <a:latin typeface="+mn-lt"/>
                        <a:ea typeface="Verdana" panose="020B0604030504040204" pitchFamily="34" charset="0"/>
                        <a:cs typeface="Verdana" panose="020B0604030504040204" pitchFamily="34" charset="0"/>
                      </a:defRPr>
                    </a:pPr>
                    <a:endParaRPr 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layout>
                    <c:manualLayout>
                      <c:w val="0.10039448451221242"/>
                      <c:h val="4.315050560104243E-2"/>
                    </c:manualLayout>
                  </c15:layout>
                  <c15:showDataLabelsRange val="1"/>
                </c:ext>
                <c:ext xmlns:c16="http://schemas.microsoft.com/office/drawing/2014/chart" uri="{C3380CC4-5D6E-409C-BE32-E72D297353CC}">
                  <c16:uniqueId val="{00000034-D5B8-4597-93A2-1006721C101A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5-D5B8-4597-93A2-1006721C101A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6-D5B8-4597-93A2-1006721C101A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7-D5B8-4597-93A2-1006721C101A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8-D5B8-4597-93A2-1006721C101A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9-D5B8-4597-93A2-1006721C101A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A-D5B8-4597-93A2-1006721C101A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B-D5B8-4597-93A2-1006721C101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0" tIns="0" rIns="0" bIns="0" anchor="ctr">
                <a:spAutoFit/>
              </a:bodyPr>
              <a:lstStyle/>
              <a:p>
                <a:pPr>
                  <a:defRPr sz="900">
                    <a:latin typeface="+mn-lt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DataLabelsRange val="1"/>
                <c15:showLeaderLines val="0"/>
              </c:ext>
            </c:extLst>
          </c:dLbls>
          <c:xVal>
            <c:numRef>
              <c:f>SCORECHART!$C$178:$C$185</c:f>
              <c:numCache>
                <c:formatCode>General</c:formatCode>
                <c:ptCount val="8"/>
                <c:pt idx="0">
                  <c:v>-4</c:v>
                </c:pt>
                <c:pt idx="1">
                  <c:v>-3</c:v>
                </c:pt>
                <c:pt idx="2">
                  <c:v>-2</c:v>
                </c:pt>
                <c:pt idx="3">
                  <c:v>-1</c:v>
                </c:pt>
                <c:pt idx="4">
                  <c:v>0</c:v>
                </c:pt>
                <c:pt idx="5">
                  <c:v>1</c:v>
                </c:pt>
                <c:pt idx="6">
                  <c:v>2</c:v>
                </c:pt>
                <c:pt idx="7">
                  <c:v>3</c:v>
                </c:pt>
              </c:numCache>
            </c:numRef>
          </c:xVal>
          <c:yVal>
            <c:numRef>
              <c:f>SCORECHART!$D$178:$D$185</c:f>
              <c:numCache>
                <c:formatCode>General</c:formatCode>
                <c:ptCount val="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SCORECHART!$G$178:$G$185</c15:f>
                <c15:dlblRangeCache>
                  <c:ptCount val="8"/>
                  <c:pt idx="0">
                    <c:v>  </c:v>
                  </c:pt>
                  <c:pt idx="1">
                    <c:v>  </c:v>
                  </c:pt>
                  <c:pt idx="2">
                    <c:v>  </c:v>
                  </c:pt>
                  <c:pt idx="3">
                    <c:v>  </c:v>
                  </c:pt>
                  <c:pt idx="4">
                    <c:v>  </c:v>
                  </c:pt>
                  <c:pt idx="5">
                    <c:v>  </c:v>
                  </c:pt>
                  <c:pt idx="6">
                    <c:v>  </c:v>
                  </c:pt>
                  <c:pt idx="7">
                    <c:v>  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3C-D5B8-4597-93A2-1006721C101A}"/>
            </c:ext>
          </c:extLst>
        </c:ser>
        <c:ser>
          <c:idx val="5"/>
          <c:order val="13"/>
          <c:tx>
            <c:strRef>
              <c:f>SCORECHART!$C$166</c:f>
              <c:strCache>
                <c:ptCount val="1"/>
                <c:pt idx="0">
                  <c:v>X3 raw normal pop axis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3D-D5B8-4597-93A2-1006721C101A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3E-D5B8-4597-93A2-1006721C101A}"/>
              </c:ext>
            </c:extLst>
          </c:dPt>
          <c:dLbls>
            <c:dLbl>
              <c:idx val="0"/>
              <c:tx>
                <c:rich>
                  <a:bodyPr rot="0" spcFirstLastPara="1" vertOverflow="ellipsis" vert="horz" wrap="square" lIns="0" tIns="0" rIns="0" bIns="0" anchor="ctr" anchorCtr="1">
                    <a:noAutofit/>
                  </a:bodyPr>
                  <a:lstStyle/>
                  <a:p>
                    <a:pPr>
                      <a:defRPr sz="1000" b="0" i="0" u="none" strike="noStrike" kern="1200" baseline="0">
                        <a:solidFill>
                          <a:schemeClr val="tx1"/>
                        </a:solidFill>
                        <a:effectLst>
                          <a:glow rad="127000">
                            <a:schemeClr val="bg1"/>
                          </a:glow>
                        </a:effectLst>
                        <a:latin typeface="+mn-lt"/>
                        <a:ea typeface="Verdana" panose="020B0604030504040204" pitchFamily="34" charset="0"/>
                        <a:cs typeface="Verdana" panose="020B0604030504040204" pitchFamily="34" charset="0"/>
                      </a:defRPr>
                    </a:pPr>
                    <a:endParaRPr lang="en-US"/>
                  </a:p>
                </c:rich>
              </c:tx>
              <c:spPr>
                <a:solidFill>
                  <a:schemeClr val="bg1">
                    <a:alpha val="79676"/>
                  </a:schemeClr>
                </a:solidFill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layout>
                    <c:manualLayout>
                      <c:w val="0.10289971472381856"/>
                      <c:h val="4.9974999667937961E-2"/>
                    </c:manualLayout>
                  </c15:layout>
                  <c15:showDataLabelsRange val="1"/>
                </c:ext>
                <c:ext xmlns:c16="http://schemas.microsoft.com/office/drawing/2014/chart" uri="{C3380CC4-5D6E-409C-BE32-E72D297353CC}">
                  <c16:uniqueId val="{0000003F-D5B8-4597-93A2-1006721C101A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D-D5B8-4597-93A2-1006721C101A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0-D5B8-4597-93A2-1006721C101A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E-D5B8-4597-93A2-1006721C101A}"/>
                </c:ext>
              </c:extLst>
            </c:dLbl>
            <c:dLbl>
              <c:idx val="4"/>
              <c:tx>
                <c:rich>
                  <a:bodyPr rot="0" spcFirstLastPara="1" vertOverflow="ellipsis" vert="horz" wrap="square" lIns="0" tIns="0" rIns="0" bIns="0" anchor="ctr" anchorCtr="1">
                    <a:spAutoFit/>
                  </a:bodyPr>
                  <a:lstStyle/>
                  <a:p>
                    <a:pPr>
                      <a:defRPr sz="1100" b="0" i="0" u="none" strike="noStrike" kern="1200" baseline="0">
                        <a:solidFill>
                          <a:schemeClr val="tx1"/>
                        </a:solidFill>
                        <a:latin typeface="+mn-lt"/>
                        <a:ea typeface="Verdana" panose="020B0604030504040204" pitchFamily="34" charset="0"/>
                        <a:cs typeface="Verdana" panose="020B0604030504040204" pitchFamily="34" charset="0"/>
                      </a:defRPr>
                    </a:pPr>
                    <a:endParaRPr lang="en-US"/>
                  </a:p>
                </c:rich>
              </c:tx>
              <c:spPr>
                <a:noFill/>
                <a:ln w="6350"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1-D5B8-4597-93A2-1006721C101A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2-D5B8-4597-93A2-1006721C101A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3-D5B8-4597-93A2-1006721C101A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4-D5B8-4597-93A2-1006721C101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0" tIns="0" rIns="0" bIns="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DataLabelsRange val="1"/>
                <c15:showLeaderLines val="0"/>
              </c:ext>
            </c:extLst>
          </c:dLbls>
          <c:xVal>
            <c:numRef>
              <c:f>SCORECHART!$C$167:$C$174</c:f>
              <c:numCache>
                <c:formatCode>General</c:formatCode>
                <c:ptCount val="8"/>
                <c:pt idx="0">
                  <c:v>-4</c:v>
                </c:pt>
                <c:pt idx="1">
                  <c:v>-3</c:v>
                </c:pt>
                <c:pt idx="2">
                  <c:v>-2</c:v>
                </c:pt>
                <c:pt idx="3">
                  <c:v>-1</c:v>
                </c:pt>
                <c:pt idx="4">
                  <c:v>0</c:v>
                </c:pt>
                <c:pt idx="5">
                  <c:v>1</c:v>
                </c:pt>
                <c:pt idx="6">
                  <c:v>2</c:v>
                </c:pt>
                <c:pt idx="7">
                  <c:v>3</c:v>
                </c:pt>
              </c:numCache>
            </c:numRef>
          </c:xVal>
          <c:yVal>
            <c:numRef>
              <c:f>SCORECHART!$D$167:$D$174</c:f>
              <c:numCache>
                <c:formatCode>General</c:formatCode>
                <c:ptCount val="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SCORECHART!$E$167:$E$174</c15:f>
                <c15:dlblRangeCache>
                  <c:ptCount val="8"/>
                  <c:pt idx="1">
                    <c:v>  </c:v>
                  </c:pt>
                  <c:pt idx="2">
                    <c:v>  </c:v>
                  </c:pt>
                  <c:pt idx="3">
                    <c:v>  </c:v>
                  </c:pt>
                  <c:pt idx="4">
                    <c:v>  </c:v>
                  </c:pt>
                  <c:pt idx="5">
                    <c:v>  </c:v>
                  </c:pt>
                  <c:pt idx="6">
                    <c:v>  </c:v>
                  </c:pt>
                  <c:pt idx="7">
                    <c:v>  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45-D5B8-4597-93A2-1006721C101A}"/>
            </c:ext>
          </c:extLst>
        </c:ser>
        <c:ser>
          <c:idx val="6"/>
          <c:order val="14"/>
          <c:tx>
            <c:strRef>
              <c:f>SCORECHART!$A$104</c:f>
              <c:strCache>
                <c:ptCount val="1"/>
                <c:pt idx="0">
                  <c:v>X1 Label</c:v>
                </c:pt>
              </c:strCache>
            </c:strRef>
          </c:tx>
          <c:marker>
            <c:symbol val="none"/>
          </c:marker>
          <c:dLbls>
            <c:dLbl>
              <c:idx val="0"/>
              <c:tx>
                <c:rich>
                  <a:bodyPr rot="0" spcFirstLastPara="1" vertOverflow="ellipsis" vert="horz" wrap="square" lIns="0" tIns="0" rIns="0" bIns="0" anchor="ctr" anchorCtr="0">
                    <a:noAutofit/>
                  </a:bodyPr>
                  <a:lstStyle/>
                  <a:p>
                    <a:pPr algn="ctr">
                      <a:defRPr sz="1050" b="0" i="0" u="none" strike="noStrike" kern="1200" baseline="0">
                        <a:solidFill>
                          <a:srgbClr val="FF0000"/>
                        </a:solidFill>
                        <a:effectLst/>
                        <a:latin typeface="+mn-lt"/>
                        <a:ea typeface="Verdana" panose="020B0604030504040204" pitchFamily="34" charset="0"/>
                        <a:cs typeface="Verdana" panose="020B0604030504040204" pitchFamily="34" charset="0"/>
                      </a:defRPr>
                    </a:pPr>
                    <a:endParaRPr 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1761687098372904"/>
                      <c:h val="0.10650976860097064"/>
                    </c:manualLayout>
                  </c15:layout>
                  <c15:showDataLabelsRange val="1"/>
                </c:ext>
                <c:ext xmlns:c16="http://schemas.microsoft.com/office/drawing/2014/chart" uri="{C3380CC4-5D6E-409C-BE32-E72D297353CC}">
                  <c16:uniqueId val="{00000046-D5B8-4597-93A2-1006721C101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0" i="0" u="none" strike="noStrike" kern="1200" baseline="0">
                    <a:solidFill>
                      <a:srgbClr val="FF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l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errBars>
            <c:errDir val="y"/>
            <c:errBarType val="minus"/>
            <c:errValType val="percentage"/>
            <c:noEndCap val="1"/>
            <c:val val="100"/>
            <c:spPr>
              <a:noFill/>
              <a:ln w="38100" cap="flat" cmpd="sng" algn="ctr">
                <a:solidFill>
                  <a:srgbClr val="FF0000">
                    <a:alpha val="38213"/>
                  </a:srgbClr>
                </a:solidFill>
                <a:prstDash val="solid"/>
                <a:round/>
              </a:ln>
              <a:effectLst/>
            </c:spPr>
          </c:errBars>
          <c:xVal>
            <c:numRef>
              <c:f>SCORECHART!$C$104</c:f>
              <c:numCache>
                <c:formatCode>0.000</c:formatCode>
                <c:ptCount val="1"/>
                <c:pt idx="0">
                  <c:v>0</c:v>
                </c:pt>
              </c:numCache>
            </c:numRef>
          </c:xVal>
          <c:yVal>
            <c:numRef>
              <c:f>SCORECHART!$D$104</c:f>
              <c:numCache>
                <c:formatCode>0.000</c:formatCode>
                <c:ptCount val="1"/>
                <c:pt idx="0">
                  <c:v>#N/A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SCORECHART!$J$104</c15:f>
                <c15:dlblRangeCache>
                  <c:ptCount val="1"/>
                  <c:pt idx="0">
                    <c:v> ⟵ ? ⟶
P(  )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47-D5B8-4597-93A2-1006721C101A}"/>
            </c:ext>
          </c:extLst>
        </c:ser>
        <c:ser>
          <c:idx val="16"/>
          <c:order val="15"/>
          <c:tx>
            <c:strRef>
              <c:f>SCORECHART!$A$105</c:f>
              <c:strCache>
                <c:ptCount val="1"/>
                <c:pt idx="0">
                  <c:v>X2 Label</c:v>
                </c:pt>
              </c:strCache>
            </c:strRef>
          </c:tx>
          <c:marker>
            <c:symbol val="none"/>
          </c:marker>
          <c:dLbls>
            <c:dLbl>
              <c:idx val="0"/>
              <c:tx>
                <c:rich>
                  <a:bodyPr wrap="square" lIns="38100" tIns="19050" rIns="38100" bIns="19050" anchor="ctr">
                    <a:noAutofit/>
                  </a:bodyPr>
                  <a:lstStyle/>
                  <a:p>
                    <a:pPr>
                      <a:defRPr sz="1050">
                        <a:solidFill>
                          <a:srgbClr val="FF0000"/>
                        </a:solidFill>
                      </a:defRPr>
                    </a:pPr>
                    <a:endParaRPr 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2737643777994363"/>
                      <c:h val="0.10175643669303723"/>
                    </c:manualLayout>
                  </c15:layout>
                  <c15:showDataLabelsRange val="1"/>
                </c:ext>
                <c:ext xmlns:c16="http://schemas.microsoft.com/office/drawing/2014/chart" uri="{C3380CC4-5D6E-409C-BE32-E72D297353CC}">
                  <c16:uniqueId val="{00000048-D5B8-4597-93A2-1006721C101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/>
                </a:pPr>
                <a:endParaRPr lang="en-US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errBars>
            <c:errDir val="y"/>
            <c:errBarType val="minus"/>
            <c:errValType val="percentage"/>
            <c:noEndCap val="1"/>
            <c:val val="100"/>
            <c:spPr>
              <a:ln w="38100">
                <a:solidFill>
                  <a:srgbClr val="FF0000">
                    <a:alpha val="38000"/>
                  </a:srgbClr>
                </a:solidFill>
              </a:ln>
            </c:spPr>
          </c:errBars>
          <c:xVal>
            <c:numRef>
              <c:f>SCORECHART!$C$105</c:f>
              <c:numCache>
                <c:formatCode>0.000</c:formatCode>
                <c:ptCount val="1"/>
                <c:pt idx="0">
                  <c:v>0</c:v>
                </c:pt>
              </c:numCache>
            </c:numRef>
          </c:xVal>
          <c:yVal>
            <c:numRef>
              <c:f>SCORECHART!$D$105</c:f>
              <c:numCache>
                <c:formatCode>0.000</c:formatCode>
                <c:ptCount val="1"/>
                <c:pt idx="0">
                  <c:v>#N/A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SCORECHART!$J$105</c15:f>
                <c15:dlblRangeCache>
                  <c:ptCount val="1"/>
                  <c:pt idx="0">
                    <c:v> ⟵ ? ⟶
P(  )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49-D5B8-4597-93A2-1006721C101A}"/>
            </c:ext>
          </c:extLst>
        </c:ser>
        <c:ser>
          <c:idx val="7"/>
          <c:order val="16"/>
          <c:tx>
            <c:strRef>
              <c:f>SCORECHART!$A$109</c:f>
              <c:strCache>
                <c:ptCount val="1"/>
                <c:pt idx="0">
                  <c:v>X3 Label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1.2801952137836484E-3"/>
                  <c:y val="-7.6308186003848491E-2"/>
                </c:manualLayout>
              </c:layout>
              <c:tx>
                <c:rich>
                  <a:bodyPr rot="0" spcFirstLastPara="1" vertOverflow="ellipsis" vert="horz" wrap="square" lIns="0" tIns="0" rIns="0" bIns="0" anchor="ctr" anchorCtr="1">
                    <a:noAutofit/>
                  </a:bodyPr>
                  <a:lstStyle/>
                  <a:p>
                    <a:pPr>
                      <a:defRPr sz="1050" b="0" i="0" u="none" strike="noStrike" kern="1200" baseline="0">
                        <a:solidFill>
                          <a:schemeClr val="tx1"/>
                        </a:solidFill>
                        <a:effectLst/>
                        <a:latin typeface="+mn-lt"/>
                        <a:ea typeface="Tahoma" panose="020B0604030504040204" pitchFamily="34" charset="0"/>
                        <a:cs typeface="Tahoma" panose="020B0604030504040204" pitchFamily="34" charset="0"/>
                      </a:defRPr>
                    </a:pPr>
                    <a:fld id="{5CF9FDD0-918B-954D-99B4-17D8099C1D14}" type="CELLRANGE">
                      <a:rPr lang="en-US" sz="1050">
                        <a:solidFill>
                          <a:schemeClr val="tx1"/>
                        </a:solidFill>
                        <a:effectLst/>
                        <a:latin typeface="+mn-lt"/>
                        <a:ea typeface="Tahoma" panose="020B0604030504040204" pitchFamily="34" charset="0"/>
                        <a:cs typeface="Tahoma" panose="020B0604030504040204" pitchFamily="34" charset="0"/>
                      </a:rPr>
                      <a:pPr>
                        <a:defRPr sz="1050" b="0" i="0" u="none" strike="noStrike" kern="1200" baseline="0">
                          <a:solidFill>
                            <a:schemeClr val="tx1"/>
                          </a:solidFill>
                          <a:effectLst/>
                          <a:latin typeface="+mn-lt"/>
                          <a:ea typeface="Tahoma" panose="020B0604030504040204" pitchFamily="34" charset="0"/>
                          <a:cs typeface="Tahoma" panose="020B0604030504040204" pitchFamily="34" charset="0"/>
                        </a:defRPr>
                      </a:pPr>
                      <a:t>[CELLRANGE]</a:t>
                    </a:fld>
                    <a:endParaRPr 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964619955323527"/>
                      <c:h val="0.11761357285098598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4A-D5B8-4597-93A2-1006721C101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rgbClr val="0070C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errBars>
            <c:errDir val="y"/>
            <c:errBarType val="minus"/>
            <c:errValType val="percentage"/>
            <c:noEndCap val="1"/>
            <c:val val="100"/>
            <c:spPr>
              <a:noFill/>
              <a:ln w="38100" cap="flat" cmpd="sng" algn="ctr">
                <a:solidFill>
                  <a:schemeClr val="tx1">
                    <a:alpha val="29990"/>
                  </a:schemeClr>
                </a:solidFill>
                <a:prstDash val="solid"/>
                <a:round/>
              </a:ln>
              <a:effectLst>
                <a:glow>
                  <a:schemeClr val="bg1">
                    <a:alpha val="40000"/>
                  </a:schemeClr>
                </a:glow>
              </a:effectLst>
            </c:spPr>
          </c:errBars>
          <c:xVal>
            <c:numRef>
              <c:f>SCORECHART!$C$109</c:f>
              <c:numCache>
                <c:formatCode>0.000</c:formatCode>
                <c:ptCount val="1"/>
                <c:pt idx="0">
                  <c:v>0</c:v>
                </c:pt>
              </c:numCache>
            </c:numRef>
          </c:xVal>
          <c:yVal>
            <c:numRef>
              <c:f>SCORECHART!$D$109</c:f>
              <c:numCache>
                <c:formatCode>0.000</c:formatCode>
                <c:ptCount val="1"/>
                <c:pt idx="0">
                  <c:v>#N/A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SCORECHART!$J$109</c15:f>
                <c15:dlblRangeCache>
                  <c:ptCount val="1"/>
                  <c:pt idx="0">
                    <c:v> ⟵ ? ⟶
P(  )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4B-D5B8-4597-93A2-1006721C101A}"/>
            </c:ext>
          </c:extLst>
        </c:ser>
        <c:ser>
          <c:idx val="18"/>
          <c:order val="17"/>
          <c:tx>
            <c:v>xbars</c:v>
          </c:tx>
          <c:spPr>
            <a:ln>
              <a:noFill/>
            </a:ln>
          </c:spPr>
          <c:marker>
            <c:symbol val="none"/>
          </c:marker>
          <c:dLbls>
            <c:dLbl>
              <c:idx val="0"/>
              <c:tx>
                <c:rich>
                  <a:bodyPr/>
                  <a:lstStyle/>
                  <a:p>
                    <a:fld id="{0C959E7B-86BC-432B-9AC0-7DAF602A850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C-D5B8-4597-93A2-1006721C101A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5AFF0153-C593-4377-B561-2024B108738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D-D5B8-4597-93A2-1006721C101A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183BC3DC-C164-4011-ACC9-A75070A1895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E-D5B8-4597-93A2-1006721C101A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CE31BAE2-6405-4414-ABBA-F0699E5FF9D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F-D5B8-4597-93A2-1006721C101A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465C8AD7-733A-494D-929E-1AEDB3DED03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0-D5B8-4597-93A2-1006721C101A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D08DB121-745F-459B-94B4-1FC7E80A1AB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1-D5B8-4597-93A2-1006721C101A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961C8C4D-A9AA-4E53-AB6A-581F949CE45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2-D5B8-4597-93A2-1006721C101A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998AF7F3-ABC8-43B7-A61B-780E4C65382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3-D5B8-4597-93A2-1006721C101A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514C55C7-1B2E-478C-9E73-CC30D16330C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4-D5B8-4597-93A2-1006721C101A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1979C3D2-7301-407F-9D0E-AAA51A76201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5-D5B8-4597-93A2-1006721C101A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ECD7BA20-802A-4D2E-9036-73EE4BFAA79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6-D5B8-4597-93A2-1006721C101A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F33C7F43-E97A-4660-AAEA-8BE578C28C2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7-D5B8-4597-93A2-1006721C101A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A3D53E81-67C3-478C-8E8B-6A4785DFA9C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8-D5B8-4597-93A2-1006721C101A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A430EF38-9359-43C4-9922-BA3C433778D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9-D5B8-4597-93A2-1006721C101A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62A1C8FF-AD7D-47FF-A626-2EF77BC4173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A-D5B8-4597-93A2-1006721C101A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EC89318D-7BB7-4C37-9B81-B893AB6DFC9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B-D5B8-4597-93A2-1006721C101A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B52BD033-3E45-45A4-94EC-FB20A6C1C2E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C-D5B8-4597-93A2-1006721C101A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4620F65C-FDE8-4FB6-A532-4413FB077D7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D-D5B8-4597-93A2-1006721C101A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25B597FB-AD3B-4DA1-AF2A-1FF92F45327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E-D5B8-4597-93A2-1006721C101A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B4DC4999-CF38-403E-8F7E-1AC592BF9F3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F-D5B8-4597-93A2-1006721C101A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F1FB4A7F-E124-4FD6-BA0E-41DA9E68D25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0-D5B8-4597-93A2-1006721C101A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EFCEA26C-7586-43D9-B21B-786AAFCA651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1-D5B8-4597-93A2-1006721C101A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95104FB0-14D8-4761-BF28-6426974D5C0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2-D5B8-4597-93A2-1006721C101A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72A7E4A7-E7AF-4A7B-8EA8-6F324887816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3-D5B8-4597-93A2-1006721C101A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fld id="{CDDBF7BF-2BCA-4581-B730-282860179B7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4-D5B8-4597-93A2-1006721C101A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fld id="{A6963AB5-7521-46C4-8C88-5201EB01038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5-D5B8-4597-93A2-1006721C101A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fld id="{521CB225-0B00-4FA2-BD72-99B237C71B8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6-D5B8-4597-93A2-1006721C101A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fld id="{978535F7-451A-4154-8C98-9F82C308093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7-D5B8-4597-93A2-1006721C101A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fld id="{0B317FAB-2B8B-408D-B63F-B0818EBC3D9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8-D5B8-4597-93A2-1006721C101A}"/>
                </c:ext>
              </c:extLst>
            </c:dLbl>
            <c:dLbl>
              <c:idx val="29"/>
              <c:tx>
                <c:rich>
                  <a:bodyPr/>
                  <a:lstStyle/>
                  <a:p>
                    <a:fld id="{96ABA650-BDFD-4D21-8E08-58C3F7207D4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9-D5B8-4597-93A2-1006721C101A}"/>
                </c:ext>
              </c:extLst>
            </c:dLbl>
            <c:dLbl>
              <c:idx val="30"/>
              <c:tx>
                <c:rich>
                  <a:bodyPr/>
                  <a:lstStyle/>
                  <a:p>
                    <a:fld id="{E310B2EA-0745-4A14-A205-B3264FEBAA0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A-D5B8-4597-93A2-1006721C101A}"/>
                </c:ext>
              </c:extLst>
            </c:dLbl>
            <c:dLbl>
              <c:idx val="31"/>
              <c:tx>
                <c:rich>
                  <a:bodyPr/>
                  <a:lstStyle/>
                  <a:p>
                    <a:fld id="{CCB0D4BF-5B31-4FF4-BCAE-18340EC48C8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B-D5B8-4597-93A2-1006721C101A}"/>
                </c:ext>
              </c:extLst>
            </c:dLbl>
            <c:dLbl>
              <c:idx val="32"/>
              <c:tx>
                <c:rich>
                  <a:bodyPr/>
                  <a:lstStyle/>
                  <a:p>
                    <a:fld id="{DF12B49E-0095-45A1-B139-28123EB0C77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C-D5B8-4597-93A2-1006721C101A}"/>
                </c:ext>
              </c:extLst>
            </c:dLbl>
            <c:dLbl>
              <c:idx val="33"/>
              <c:tx>
                <c:rich>
                  <a:bodyPr/>
                  <a:lstStyle/>
                  <a:p>
                    <a:fld id="{9F4E61DC-BD44-4D63-A567-95D030A8874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D-D5B8-4597-93A2-1006721C101A}"/>
                </c:ext>
              </c:extLst>
            </c:dLbl>
            <c:dLbl>
              <c:idx val="34"/>
              <c:tx>
                <c:rich>
                  <a:bodyPr/>
                  <a:lstStyle/>
                  <a:p>
                    <a:fld id="{0930EAEA-EC09-4470-ABEE-0E81469FC59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E-D5B8-4597-93A2-1006721C101A}"/>
                </c:ext>
              </c:extLst>
            </c:dLbl>
            <c:dLbl>
              <c:idx val="35"/>
              <c:tx>
                <c:rich>
                  <a:bodyPr/>
                  <a:lstStyle/>
                  <a:p>
                    <a:fld id="{3D57F46F-972C-4EF7-815B-8E71393293B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F-D5B8-4597-93A2-1006721C101A}"/>
                </c:ext>
              </c:extLst>
            </c:dLbl>
            <c:dLbl>
              <c:idx val="36"/>
              <c:tx>
                <c:rich>
                  <a:bodyPr/>
                  <a:lstStyle/>
                  <a:p>
                    <a:fld id="{C1554836-8221-4E11-A727-1A1C8ACA5CB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0-D5B8-4597-93A2-1006721C101A}"/>
                </c:ext>
              </c:extLst>
            </c:dLbl>
            <c:dLbl>
              <c:idx val="37"/>
              <c:tx>
                <c:rich>
                  <a:bodyPr/>
                  <a:lstStyle/>
                  <a:p>
                    <a:fld id="{A04673FD-3670-498B-AAA7-476BA4BE03A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1-D5B8-4597-93A2-1006721C101A}"/>
                </c:ext>
              </c:extLst>
            </c:dLbl>
            <c:dLbl>
              <c:idx val="38"/>
              <c:tx>
                <c:rich>
                  <a:bodyPr/>
                  <a:lstStyle/>
                  <a:p>
                    <a:fld id="{E6796B78-9C54-41E6-94B0-325A0E6D84C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2-D5B8-4597-93A2-1006721C101A}"/>
                </c:ext>
              </c:extLst>
            </c:dLbl>
            <c:dLbl>
              <c:idx val="39"/>
              <c:tx>
                <c:rich>
                  <a:bodyPr/>
                  <a:lstStyle/>
                  <a:p>
                    <a:fld id="{FB20D715-C681-4B29-AF18-14C59BE71D1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3-D5B8-4597-93A2-1006721C101A}"/>
                </c:ext>
              </c:extLst>
            </c:dLbl>
            <c:dLbl>
              <c:idx val="40"/>
              <c:tx>
                <c:rich>
                  <a:bodyPr/>
                  <a:lstStyle/>
                  <a:p>
                    <a:fld id="{CB1940CA-E8E8-44EE-BC56-7116054638C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4-D5B8-4597-93A2-1006721C101A}"/>
                </c:ext>
              </c:extLst>
            </c:dLbl>
            <c:dLbl>
              <c:idx val="41"/>
              <c:tx>
                <c:rich>
                  <a:bodyPr/>
                  <a:lstStyle/>
                  <a:p>
                    <a:fld id="{2BD4D345-FC5C-4055-BE09-6AEC2ADB1C6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5-D5B8-4597-93A2-1006721C101A}"/>
                </c:ext>
              </c:extLst>
            </c:dLbl>
            <c:dLbl>
              <c:idx val="42"/>
              <c:tx>
                <c:rich>
                  <a:bodyPr/>
                  <a:lstStyle/>
                  <a:p>
                    <a:fld id="{DE9D2484-67B8-499C-8A0F-F249BAC4E3F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6-D5B8-4597-93A2-1006721C101A}"/>
                </c:ext>
              </c:extLst>
            </c:dLbl>
            <c:dLbl>
              <c:idx val="43"/>
              <c:tx>
                <c:rich>
                  <a:bodyPr/>
                  <a:lstStyle/>
                  <a:p>
                    <a:fld id="{AA913205-C258-425E-A45E-04B34BE2202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7-D5B8-4597-93A2-1006721C101A}"/>
                </c:ext>
              </c:extLst>
            </c:dLbl>
            <c:dLbl>
              <c:idx val="44"/>
              <c:tx>
                <c:rich>
                  <a:bodyPr/>
                  <a:lstStyle/>
                  <a:p>
                    <a:fld id="{C5C5FDD1-F17D-4E2E-B79C-1AFF2F4CD79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8-D5B8-4597-93A2-1006721C101A}"/>
                </c:ext>
              </c:extLst>
            </c:dLbl>
            <c:dLbl>
              <c:idx val="45"/>
              <c:tx>
                <c:rich>
                  <a:bodyPr/>
                  <a:lstStyle/>
                  <a:p>
                    <a:fld id="{2D4E169B-8E87-4CA6-BD99-E8B58F04EBB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9-D5B8-4597-93A2-1006721C101A}"/>
                </c:ext>
              </c:extLst>
            </c:dLbl>
            <c:dLbl>
              <c:idx val="46"/>
              <c:tx>
                <c:rich>
                  <a:bodyPr/>
                  <a:lstStyle/>
                  <a:p>
                    <a:fld id="{2921CA60-FB82-4F90-AFFF-D68EC5E44EC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A-D5B8-4597-93A2-1006721C101A}"/>
                </c:ext>
              </c:extLst>
            </c:dLbl>
            <c:dLbl>
              <c:idx val="47"/>
              <c:tx>
                <c:rich>
                  <a:bodyPr/>
                  <a:lstStyle/>
                  <a:p>
                    <a:fld id="{CB9BBFA8-256F-4000-A245-68F5E48C976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B-D5B8-4597-93A2-1006721C101A}"/>
                </c:ext>
              </c:extLst>
            </c:dLbl>
            <c:dLbl>
              <c:idx val="48"/>
              <c:tx>
                <c:rich>
                  <a:bodyPr/>
                  <a:lstStyle/>
                  <a:p>
                    <a:fld id="{35064743-5113-4FA7-9A20-AB591BEC359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C-D5B8-4597-93A2-1006721C101A}"/>
                </c:ext>
              </c:extLst>
            </c:dLbl>
            <c:dLbl>
              <c:idx val="49"/>
              <c:tx>
                <c:rich>
                  <a:bodyPr/>
                  <a:lstStyle/>
                  <a:p>
                    <a:fld id="{4956CE36-CE6E-4CAC-B4A9-7655DA4D00B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D-D5B8-4597-93A2-1006721C101A}"/>
                </c:ext>
              </c:extLst>
            </c:dLbl>
            <c:dLbl>
              <c:idx val="50"/>
              <c:tx>
                <c:rich>
                  <a:bodyPr/>
                  <a:lstStyle/>
                  <a:p>
                    <a:fld id="{504CF519-1F2C-45F1-9092-CED0204EE6A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E-D5B8-4597-93A2-1006721C101A}"/>
                </c:ext>
              </c:extLst>
            </c:dLbl>
            <c:dLbl>
              <c:idx val="51"/>
              <c:tx>
                <c:rich>
                  <a:bodyPr/>
                  <a:lstStyle/>
                  <a:p>
                    <a:fld id="{136CAA1C-9085-4C03-BE4E-744FCDDE00B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F-D5B8-4597-93A2-1006721C101A}"/>
                </c:ext>
              </c:extLst>
            </c:dLbl>
            <c:dLbl>
              <c:idx val="52"/>
              <c:tx>
                <c:rich>
                  <a:bodyPr/>
                  <a:lstStyle/>
                  <a:p>
                    <a:fld id="{99AF9E64-B9F8-495B-A77D-33D32CD96E8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0-D5B8-4597-93A2-1006721C101A}"/>
                </c:ext>
              </c:extLst>
            </c:dLbl>
            <c:dLbl>
              <c:idx val="53"/>
              <c:tx>
                <c:rich>
                  <a:bodyPr/>
                  <a:lstStyle/>
                  <a:p>
                    <a:fld id="{34670567-1114-4D9D-AFF5-33739BBC2EC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1-D5B8-4597-93A2-1006721C101A}"/>
                </c:ext>
              </c:extLst>
            </c:dLbl>
            <c:dLbl>
              <c:idx val="54"/>
              <c:tx>
                <c:rich>
                  <a:bodyPr/>
                  <a:lstStyle/>
                  <a:p>
                    <a:fld id="{BDE3947F-D315-4EE7-92FF-2758C5E7EF6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2-D5B8-4597-93A2-1006721C101A}"/>
                </c:ext>
              </c:extLst>
            </c:dLbl>
            <c:dLbl>
              <c:idx val="55"/>
              <c:tx>
                <c:rich>
                  <a:bodyPr/>
                  <a:lstStyle/>
                  <a:p>
                    <a:fld id="{E187B0C4-7622-44BC-96D6-1593FC9E7EA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3-D5B8-4597-93A2-1006721C101A}"/>
                </c:ext>
              </c:extLst>
            </c:dLbl>
            <c:dLbl>
              <c:idx val="56"/>
              <c:tx>
                <c:rich>
                  <a:bodyPr/>
                  <a:lstStyle/>
                  <a:p>
                    <a:fld id="{564B256C-DBEB-456A-BB51-2D10C69D940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4-D5B8-4597-93A2-1006721C101A}"/>
                </c:ext>
              </c:extLst>
            </c:dLbl>
            <c:dLbl>
              <c:idx val="57"/>
              <c:tx>
                <c:rich>
                  <a:bodyPr/>
                  <a:lstStyle/>
                  <a:p>
                    <a:fld id="{BFD43716-8621-4266-8373-15758C12A1C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5-D5B8-4597-93A2-1006721C101A}"/>
                </c:ext>
              </c:extLst>
            </c:dLbl>
            <c:dLbl>
              <c:idx val="58"/>
              <c:tx>
                <c:rich>
                  <a:bodyPr/>
                  <a:lstStyle/>
                  <a:p>
                    <a:fld id="{E5E9177D-2EAA-4586-BDA3-17CE8A1082A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6-D5B8-4597-93A2-1006721C101A}"/>
                </c:ext>
              </c:extLst>
            </c:dLbl>
            <c:dLbl>
              <c:idx val="59"/>
              <c:tx>
                <c:rich>
                  <a:bodyPr/>
                  <a:lstStyle/>
                  <a:p>
                    <a:fld id="{04FBE3FB-0F90-47A9-9129-77B269F6516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7-D5B8-4597-93A2-1006721C101A}"/>
                </c:ext>
              </c:extLst>
            </c:dLbl>
            <c:dLbl>
              <c:idx val="60"/>
              <c:tx>
                <c:rich>
                  <a:bodyPr/>
                  <a:lstStyle/>
                  <a:p>
                    <a:fld id="{4E83561B-7AF7-44E7-B4B5-D0E870DBC96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8-D5B8-4597-93A2-1006721C101A}"/>
                </c:ext>
              </c:extLst>
            </c:dLbl>
            <c:dLbl>
              <c:idx val="61"/>
              <c:tx>
                <c:rich>
                  <a:bodyPr/>
                  <a:lstStyle/>
                  <a:p>
                    <a:fld id="{3286ABC1-ACFA-46F0-A32E-BD965C00ADE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9-D5B8-4597-93A2-1006721C101A}"/>
                </c:ext>
              </c:extLst>
            </c:dLbl>
            <c:dLbl>
              <c:idx val="62"/>
              <c:tx>
                <c:rich>
                  <a:bodyPr/>
                  <a:lstStyle/>
                  <a:p>
                    <a:fld id="{A9D99456-9F1C-4EFA-BA8E-6D4054F01B8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A-D5B8-4597-93A2-1006721C101A}"/>
                </c:ext>
              </c:extLst>
            </c:dLbl>
            <c:dLbl>
              <c:idx val="63"/>
              <c:tx>
                <c:rich>
                  <a:bodyPr/>
                  <a:lstStyle/>
                  <a:p>
                    <a:fld id="{6A53FF79-FCE4-4A77-9E4A-FA5C898BAEA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B-D5B8-4597-93A2-1006721C101A}"/>
                </c:ext>
              </c:extLst>
            </c:dLbl>
            <c:dLbl>
              <c:idx val="64"/>
              <c:tx>
                <c:rich>
                  <a:bodyPr/>
                  <a:lstStyle/>
                  <a:p>
                    <a:fld id="{35611C4C-D7B7-4FD3-9972-4A5FD27A71C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C-D5B8-4597-93A2-1006721C101A}"/>
                </c:ext>
              </c:extLst>
            </c:dLbl>
            <c:dLbl>
              <c:idx val="65"/>
              <c:tx>
                <c:rich>
                  <a:bodyPr/>
                  <a:lstStyle/>
                  <a:p>
                    <a:fld id="{92C3BF4C-C163-466E-8424-379C558F7DB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D-D5B8-4597-93A2-1006721C101A}"/>
                </c:ext>
              </c:extLst>
            </c:dLbl>
            <c:dLbl>
              <c:idx val="66"/>
              <c:tx>
                <c:rich>
                  <a:bodyPr/>
                  <a:lstStyle/>
                  <a:p>
                    <a:fld id="{5B61BC01-CFF1-4628-8523-A4C18C80463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E-D5B8-4597-93A2-1006721C101A}"/>
                </c:ext>
              </c:extLst>
            </c:dLbl>
            <c:dLbl>
              <c:idx val="67"/>
              <c:tx>
                <c:rich>
                  <a:bodyPr/>
                  <a:lstStyle/>
                  <a:p>
                    <a:fld id="{BF5204D7-084D-4BD3-B596-AB0590394F7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F-D5B8-4597-93A2-1006721C101A}"/>
                </c:ext>
              </c:extLst>
            </c:dLbl>
            <c:dLbl>
              <c:idx val="68"/>
              <c:tx>
                <c:rich>
                  <a:bodyPr/>
                  <a:lstStyle/>
                  <a:p>
                    <a:fld id="{A75925B6-2099-41F6-AB3D-A95DBBF4044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0-D5B8-4597-93A2-1006721C101A}"/>
                </c:ext>
              </c:extLst>
            </c:dLbl>
            <c:dLbl>
              <c:idx val="69"/>
              <c:tx>
                <c:rich>
                  <a:bodyPr/>
                  <a:lstStyle/>
                  <a:p>
                    <a:fld id="{9E75E91C-259B-436D-9D1E-6697139710E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1-D5B8-4597-93A2-1006721C101A}"/>
                </c:ext>
              </c:extLst>
            </c:dLbl>
            <c:dLbl>
              <c:idx val="70"/>
              <c:tx>
                <c:rich>
                  <a:bodyPr/>
                  <a:lstStyle/>
                  <a:p>
                    <a:fld id="{6CD18FA8-C58B-45DE-AD03-F0C60DA6777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2-D5B8-4597-93A2-1006721C101A}"/>
                </c:ext>
              </c:extLst>
            </c:dLbl>
            <c:dLbl>
              <c:idx val="71"/>
              <c:tx>
                <c:rich>
                  <a:bodyPr/>
                  <a:lstStyle/>
                  <a:p>
                    <a:fld id="{0D49E07E-CC4E-4F8C-8780-E0AFD865D4A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3-D5B8-4597-93A2-1006721C101A}"/>
                </c:ext>
              </c:extLst>
            </c:dLbl>
            <c:dLbl>
              <c:idx val="72"/>
              <c:tx>
                <c:rich>
                  <a:bodyPr/>
                  <a:lstStyle/>
                  <a:p>
                    <a:fld id="{EB2E7B80-99FA-455F-B098-FE7F1522F1F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4-D5B8-4597-93A2-1006721C101A}"/>
                </c:ext>
              </c:extLst>
            </c:dLbl>
            <c:dLbl>
              <c:idx val="73"/>
              <c:tx>
                <c:rich>
                  <a:bodyPr/>
                  <a:lstStyle/>
                  <a:p>
                    <a:fld id="{BBE12FEF-8695-471A-AB09-064992BA12B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5-D5B8-4597-93A2-1006721C101A}"/>
                </c:ext>
              </c:extLst>
            </c:dLbl>
            <c:dLbl>
              <c:idx val="74"/>
              <c:tx>
                <c:rich>
                  <a:bodyPr/>
                  <a:lstStyle/>
                  <a:p>
                    <a:fld id="{461F9F8A-BB64-470B-94FF-1AB98B6CBE5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6-D5B8-4597-93A2-1006721C101A}"/>
                </c:ext>
              </c:extLst>
            </c:dLbl>
            <c:dLbl>
              <c:idx val="75"/>
              <c:tx>
                <c:rich>
                  <a:bodyPr/>
                  <a:lstStyle/>
                  <a:p>
                    <a:fld id="{418225FB-D577-48AC-9297-F7F83E266A4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7-D5B8-4597-93A2-1006721C101A}"/>
                </c:ext>
              </c:extLst>
            </c:dLbl>
            <c:dLbl>
              <c:idx val="76"/>
              <c:tx>
                <c:rich>
                  <a:bodyPr/>
                  <a:lstStyle/>
                  <a:p>
                    <a:fld id="{602F7038-2B20-43BD-9763-0B53A0ECE0A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8-D5B8-4597-93A2-1006721C101A}"/>
                </c:ext>
              </c:extLst>
            </c:dLbl>
            <c:dLbl>
              <c:idx val="77"/>
              <c:tx>
                <c:rich>
                  <a:bodyPr/>
                  <a:lstStyle/>
                  <a:p>
                    <a:fld id="{E54AEB4B-4517-4A10-94EB-6E53F4B8EFD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9-D5B8-4597-93A2-1006721C101A}"/>
                </c:ext>
              </c:extLst>
            </c:dLbl>
            <c:dLbl>
              <c:idx val="78"/>
              <c:tx>
                <c:rich>
                  <a:bodyPr/>
                  <a:lstStyle/>
                  <a:p>
                    <a:fld id="{8684C1BD-7299-4641-BA1B-9E7067F815E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A-D5B8-4597-93A2-1006721C101A}"/>
                </c:ext>
              </c:extLst>
            </c:dLbl>
            <c:dLbl>
              <c:idx val="79"/>
              <c:tx>
                <c:rich>
                  <a:bodyPr/>
                  <a:lstStyle/>
                  <a:p>
                    <a:fld id="{5EAB5059-A1BB-408F-A96D-0DB77EF71CB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B-D5B8-4597-93A2-1006721C101A}"/>
                </c:ext>
              </c:extLst>
            </c:dLbl>
            <c:dLbl>
              <c:idx val="80"/>
              <c:tx>
                <c:rich>
                  <a:bodyPr/>
                  <a:lstStyle/>
                  <a:p>
                    <a:fld id="{7950B9AE-D2C1-4B5E-A224-8F23C4D01DC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C-D5B8-4597-93A2-1006721C101A}"/>
                </c:ext>
              </c:extLst>
            </c:dLbl>
            <c:dLbl>
              <c:idx val="81"/>
              <c:tx>
                <c:rich>
                  <a:bodyPr/>
                  <a:lstStyle/>
                  <a:p>
                    <a:fld id="{FA6EF138-1141-4961-BB7E-D07A8B4216E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D-D5B8-4597-93A2-1006721C101A}"/>
                </c:ext>
              </c:extLst>
            </c:dLbl>
            <c:dLbl>
              <c:idx val="82"/>
              <c:tx>
                <c:rich>
                  <a:bodyPr/>
                  <a:lstStyle/>
                  <a:p>
                    <a:fld id="{784CC6F2-D7ED-4F18-BDA5-9598027F8EF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E-D5B8-4597-93A2-1006721C101A}"/>
                </c:ext>
              </c:extLst>
            </c:dLbl>
            <c:dLbl>
              <c:idx val="83"/>
              <c:tx>
                <c:rich>
                  <a:bodyPr/>
                  <a:lstStyle/>
                  <a:p>
                    <a:fld id="{2A92BA85-3548-40BD-9794-DCB49F4A2C5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F-D5B8-4597-93A2-1006721C101A}"/>
                </c:ext>
              </c:extLst>
            </c:dLbl>
            <c:dLbl>
              <c:idx val="84"/>
              <c:tx>
                <c:rich>
                  <a:bodyPr/>
                  <a:lstStyle/>
                  <a:p>
                    <a:fld id="{3A5A97CD-C36A-411B-AD9B-97475C9B23F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0-D5B8-4597-93A2-1006721C101A}"/>
                </c:ext>
              </c:extLst>
            </c:dLbl>
            <c:dLbl>
              <c:idx val="85"/>
              <c:tx>
                <c:rich>
                  <a:bodyPr/>
                  <a:lstStyle/>
                  <a:p>
                    <a:fld id="{FB64E75E-206D-4FD0-B907-DAB25AF051A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1-D5B8-4597-93A2-1006721C101A}"/>
                </c:ext>
              </c:extLst>
            </c:dLbl>
            <c:dLbl>
              <c:idx val="86"/>
              <c:tx>
                <c:rich>
                  <a:bodyPr/>
                  <a:lstStyle/>
                  <a:p>
                    <a:fld id="{7F455145-6A1F-46CB-A93A-E7B73C79986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2-D5B8-4597-93A2-1006721C101A}"/>
                </c:ext>
              </c:extLst>
            </c:dLbl>
            <c:dLbl>
              <c:idx val="87"/>
              <c:tx>
                <c:rich>
                  <a:bodyPr/>
                  <a:lstStyle/>
                  <a:p>
                    <a:fld id="{AA5538B3-6C79-40CD-A0BF-0F5E35CAF61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3-D5B8-4597-93A2-1006721C101A}"/>
                </c:ext>
              </c:extLst>
            </c:dLbl>
            <c:dLbl>
              <c:idx val="88"/>
              <c:tx>
                <c:rich>
                  <a:bodyPr/>
                  <a:lstStyle/>
                  <a:p>
                    <a:fld id="{78B8EFDE-4BBA-41A7-8E99-32A04E3360E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4-D5B8-4597-93A2-1006721C101A}"/>
                </c:ext>
              </c:extLst>
            </c:dLbl>
            <c:dLbl>
              <c:idx val="89"/>
              <c:tx>
                <c:rich>
                  <a:bodyPr/>
                  <a:lstStyle/>
                  <a:p>
                    <a:fld id="{1E9CCA25-34D2-47A6-A0A0-DA9937F84B5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5-D5B8-4597-93A2-1006721C101A}"/>
                </c:ext>
              </c:extLst>
            </c:dLbl>
            <c:dLbl>
              <c:idx val="90"/>
              <c:tx>
                <c:rich>
                  <a:bodyPr/>
                  <a:lstStyle/>
                  <a:p>
                    <a:fld id="{AF29B2C7-F44A-4401-B489-73AD245FCC0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6-D5B8-4597-93A2-1006721C101A}"/>
                </c:ext>
              </c:extLst>
            </c:dLbl>
            <c:dLbl>
              <c:idx val="91"/>
              <c:tx>
                <c:rich>
                  <a:bodyPr/>
                  <a:lstStyle/>
                  <a:p>
                    <a:fld id="{2C3B49BD-923A-49CC-A82C-4CAD0DD19D6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7-D5B8-4597-93A2-1006721C101A}"/>
                </c:ext>
              </c:extLst>
            </c:dLbl>
            <c:dLbl>
              <c:idx val="92"/>
              <c:tx>
                <c:rich>
                  <a:bodyPr/>
                  <a:lstStyle/>
                  <a:p>
                    <a:fld id="{F4A74381-9F7B-441D-BEBD-7CF7525518C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8-D5B8-4597-93A2-1006721C101A}"/>
                </c:ext>
              </c:extLst>
            </c:dLbl>
            <c:dLbl>
              <c:idx val="93"/>
              <c:tx>
                <c:rich>
                  <a:bodyPr/>
                  <a:lstStyle/>
                  <a:p>
                    <a:fld id="{A20D272F-13CB-4812-B0D5-58422F2D4CD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9-D5B8-4597-93A2-1006721C101A}"/>
                </c:ext>
              </c:extLst>
            </c:dLbl>
            <c:dLbl>
              <c:idx val="94"/>
              <c:tx>
                <c:rich>
                  <a:bodyPr/>
                  <a:lstStyle/>
                  <a:p>
                    <a:fld id="{26794002-B3CF-477B-BFAE-11868FCAA23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A-D5B8-4597-93A2-1006721C101A}"/>
                </c:ext>
              </c:extLst>
            </c:dLbl>
            <c:dLbl>
              <c:idx val="95"/>
              <c:tx>
                <c:rich>
                  <a:bodyPr/>
                  <a:lstStyle/>
                  <a:p>
                    <a:fld id="{24B835A9-CEDA-4ED7-8B47-F4D685C614E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B-D5B8-4597-93A2-1006721C101A}"/>
                </c:ext>
              </c:extLst>
            </c:dLbl>
            <c:dLbl>
              <c:idx val="96"/>
              <c:tx>
                <c:rich>
                  <a:bodyPr/>
                  <a:lstStyle/>
                  <a:p>
                    <a:fld id="{BD264288-12AA-4125-8312-04A20F2D4DE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C-D5B8-4597-93A2-1006721C101A}"/>
                </c:ext>
              </c:extLst>
            </c:dLbl>
            <c:dLbl>
              <c:idx val="97"/>
              <c:tx>
                <c:rich>
                  <a:bodyPr/>
                  <a:lstStyle/>
                  <a:p>
                    <a:fld id="{7E3E98C8-CBB3-433C-9C00-A454AF3A949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D-D5B8-4597-93A2-1006721C101A}"/>
                </c:ext>
              </c:extLst>
            </c:dLbl>
            <c:dLbl>
              <c:idx val="98"/>
              <c:tx>
                <c:rich>
                  <a:bodyPr/>
                  <a:lstStyle/>
                  <a:p>
                    <a:fld id="{7E7A20C6-4855-4624-8510-D2AD2505539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E-D5B8-4597-93A2-1006721C101A}"/>
                </c:ext>
              </c:extLst>
            </c:dLbl>
            <c:dLbl>
              <c:idx val="99"/>
              <c:tx>
                <c:rich>
                  <a:bodyPr/>
                  <a:lstStyle/>
                  <a:p>
                    <a:fld id="{3CCFB8BF-38F8-4E15-BB59-563DBDF28FA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F-D5B8-4597-93A2-1006721C101A}"/>
                </c:ext>
              </c:extLst>
            </c:dLbl>
            <c:dLbl>
              <c:idx val="100"/>
              <c:tx>
                <c:rich>
                  <a:bodyPr/>
                  <a:lstStyle/>
                  <a:p>
                    <a:fld id="{40B8A2E6-216A-46D6-8680-EA3B728A8D4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0-D5B8-4597-93A2-1006721C101A}"/>
                </c:ext>
              </c:extLst>
            </c:dLbl>
            <c:dLbl>
              <c:idx val="101"/>
              <c:tx>
                <c:rich>
                  <a:bodyPr/>
                  <a:lstStyle/>
                  <a:p>
                    <a:fld id="{9B5E61C1-DED2-4F5E-B63B-06B2C5632B4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1-D5B8-4597-93A2-1006721C101A}"/>
                </c:ext>
              </c:extLst>
            </c:dLbl>
            <c:dLbl>
              <c:idx val="102"/>
              <c:tx>
                <c:rich>
                  <a:bodyPr/>
                  <a:lstStyle/>
                  <a:p>
                    <a:fld id="{FBD193A9-EA24-4FE0-AF02-C8BC093BE07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2-D5B8-4597-93A2-1006721C101A}"/>
                </c:ext>
              </c:extLst>
            </c:dLbl>
            <c:dLbl>
              <c:idx val="103"/>
              <c:tx>
                <c:rich>
                  <a:bodyPr/>
                  <a:lstStyle/>
                  <a:p>
                    <a:fld id="{71F4CEE6-CD68-4D34-A5E5-649C46569BF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3-D5B8-4597-93A2-1006721C101A}"/>
                </c:ext>
              </c:extLst>
            </c:dLbl>
            <c:dLbl>
              <c:idx val="104"/>
              <c:tx>
                <c:rich>
                  <a:bodyPr/>
                  <a:lstStyle/>
                  <a:p>
                    <a:fld id="{5FD6B1EE-6C56-4979-A011-61F736BDA15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4-D5B8-4597-93A2-1006721C101A}"/>
                </c:ext>
              </c:extLst>
            </c:dLbl>
            <c:dLbl>
              <c:idx val="105"/>
              <c:tx>
                <c:rich>
                  <a:bodyPr/>
                  <a:lstStyle/>
                  <a:p>
                    <a:fld id="{4087A959-340F-41A3-B8CB-EF79766091D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5-D5B8-4597-93A2-1006721C101A}"/>
                </c:ext>
              </c:extLst>
            </c:dLbl>
            <c:dLbl>
              <c:idx val="106"/>
              <c:tx>
                <c:rich>
                  <a:bodyPr/>
                  <a:lstStyle/>
                  <a:p>
                    <a:fld id="{0775D91A-E0C5-4894-9569-CE5143B4E57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6-D5B8-4597-93A2-1006721C101A}"/>
                </c:ext>
              </c:extLst>
            </c:dLbl>
            <c:dLbl>
              <c:idx val="107"/>
              <c:tx>
                <c:rich>
                  <a:bodyPr/>
                  <a:lstStyle/>
                  <a:p>
                    <a:fld id="{D1F3B2BD-6F76-4986-902F-F1F6FD85F99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7-D5B8-4597-93A2-1006721C101A}"/>
                </c:ext>
              </c:extLst>
            </c:dLbl>
            <c:dLbl>
              <c:idx val="108"/>
              <c:tx>
                <c:rich>
                  <a:bodyPr/>
                  <a:lstStyle/>
                  <a:p>
                    <a:fld id="{AB8D3C1C-1A94-4654-95FB-F0B17DA32A1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8-D5B8-4597-93A2-1006721C101A}"/>
                </c:ext>
              </c:extLst>
            </c:dLbl>
            <c:dLbl>
              <c:idx val="109"/>
              <c:tx>
                <c:rich>
                  <a:bodyPr/>
                  <a:lstStyle/>
                  <a:p>
                    <a:fld id="{82A5AECC-E790-49FB-A9E1-27276C53F43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9-D5B8-4597-93A2-1006721C101A}"/>
                </c:ext>
              </c:extLst>
            </c:dLbl>
            <c:dLbl>
              <c:idx val="110"/>
              <c:tx>
                <c:rich>
                  <a:bodyPr/>
                  <a:lstStyle/>
                  <a:p>
                    <a:fld id="{C62DC832-3AFA-4C0E-AC6F-B657EED782A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A-D5B8-4597-93A2-1006721C101A}"/>
                </c:ext>
              </c:extLst>
            </c:dLbl>
            <c:dLbl>
              <c:idx val="111"/>
              <c:tx>
                <c:rich>
                  <a:bodyPr/>
                  <a:lstStyle/>
                  <a:p>
                    <a:fld id="{5A7FE72A-2C1A-4E8A-8C2C-6D4F2317430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B-D5B8-4597-93A2-1006721C101A}"/>
                </c:ext>
              </c:extLst>
            </c:dLbl>
            <c:dLbl>
              <c:idx val="112"/>
              <c:tx>
                <c:rich>
                  <a:bodyPr/>
                  <a:lstStyle/>
                  <a:p>
                    <a:fld id="{2D55345D-A1AB-4C24-A53A-A3DC1B1C51D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C-D5B8-4597-93A2-1006721C101A}"/>
                </c:ext>
              </c:extLst>
            </c:dLbl>
            <c:dLbl>
              <c:idx val="113"/>
              <c:tx>
                <c:rich>
                  <a:bodyPr/>
                  <a:lstStyle/>
                  <a:p>
                    <a:fld id="{978578B6-0E5E-4016-BC53-6A26092A517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D-D5B8-4597-93A2-1006721C101A}"/>
                </c:ext>
              </c:extLst>
            </c:dLbl>
            <c:dLbl>
              <c:idx val="114"/>
              <c:tx>
                <c:rich>
                  <a:bodyPr/>
                  <a:lstStyle/>
                  <a:p>
                    <a:fld id="{00808402-86B9-4208-BDE1-735AE5B72BA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E-D5B8-4597-93A2-1006721C101A}"/>
                </c:ext>
              </c:extLst>
            </c:dLbl>
            <c:dLbl>
              <c:idx val="115"/>
              <c:tx>
                <c:rich>
                  <a:bodyPr/>
                  <a:lstStyle/>
                  <a:p>
                    <a:fld id="{60A4117C-42AE-4900-A09F-E101E8CC368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BF-D5B8-4597-93A2-1006721C101A}"/>
                </c:ext>
              </c:extLst>
            </c:dLbl>
            <c:dLbl>
              <c:idx val="116"/>
              <c:tx>
                <c:rich>
                  <a:bodyPr/>
                  <a:lstStyle/>
                  <a:p>
                    <a:fld id="{0EBF3421-5BFD-420D-B5EE-225283E42CA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0-D5B8-4597-93A2-1006721C101A}"/>
                </c:ext>
              </c:extLst>
            </c:dLbl>
            <c:dLbl>
              <c:idx val="117"/>
              <c:tx>
                <c:rich>
                  <a:bodyPr/>
                  <a:lstStyle/>
                  <a:p>
                    <a:fld id="{95B2B945-8EE3-4BD2-A6D8-16D4AEF53A1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1-D5B8-4597-93A2-1006721C101A}"/>
                </c:ext>
              </c:extLst>
            </c:dLbl>
            <c:dLbl>
              <c:idx val="118"/>
              <c:tx>
                <c:rich>
                  <a:bodyPr/>
                  <a:lstStyle/>
                  <a:p>
                    <a:fld id="{EEAC6952-B22D-416C-9F4C-35D31285274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2-D5B8-4597-93A2-1006721C101A}"/>
                </c:ext>
              </c:extLst>
            </c:dLbl>
            <c:dLbl>
              <c:idx val="119"/>
              <c:tx>
                <c:rich>
                  <a:bodyPr/>
                  <a:lstStyle/>
                  <a:p>
                    <a:fld id="{A2F8FF8B-B197-4677-869A-83065BC71B3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3-D5B8-4597-93A2-1006721C101A}"/>
                </c:ext>
              </c:extLst>
            </c:dLbl>
            <c:dLbl>
              <c:idx val="120"/>
              <c:tx>
                <c:rich>
                  <a:bodyPr/>
                  <a:lstStyle/>
                  <a:p>
                    <a:fld id="{6CABAE3B-85D3-46F4-8B7D-39940357971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4-D5B8-4597-93A2-1006721C101A}"/>
                </c:ext>
              </c:extLst>
            </c:dLbl>
            <c:dLbl>
              <c:idx val="121"/>
              <c:tx>
                <c:rich>
                  <a:bodyPr/>
                  <a:lstStyle/>
                  <a:p>
                    <a:fld id="{1C14E9A8-3A68-4691-97D3-69BEBCD760B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5-D5B8-4597-93A2-1006721C101A}"/>
                </c:ext>
              </c:extLst>
            </c:dLbl>
            <c:dLbl>
              <c:idx val="122"/>
              <c:tx>
                <c:rich>
                  <a:bodyPr/>
                  <a:lstStyle/>
                  <a:p>
                    <a:fld id="{F4D6D69A-3B44-4CA6-B6A6-998AB9E75D5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6-D5B8-4597-93A2-1006721C101A}"/>
                </c:ext>
              </c:extLst>
            </c:dLbl>
            <c:dLbl>
              <c:idx val="123"/>
              <c:tx>
                <c:rich>
                  <a:bodyPr/>
                  <a:lstStyle/>
                  <a:p>
                    <a:fld id="{50BA104B-DD80-4EC7-A461-0F3D1966786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7-D5B8-4597-93A2-1006721C101A}"/>
                </c:ext>
              </c:extLst>
            </c:dLbl>
            <c:dLbl>
              <c:idx val="124"/>
              <c:tx>
                <c:rich>
                  <a:bodyPr/>
                  <a:lstStyle/>
                  <a:p>
                    <a:fld id="{741405F9-B870-4FF5-8A11-E8CD93C97D4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8-D5B8-4597-93A2-1006721C101A}"/>
                </c:ext>
              </c:extLst>
            </c:dLbl>
            <c:dLbl>
              <c:idx val="125"/>
              <c:tx>
                <c:rich>
                  <a:bodyPr/>
                  <a:lstStyle/>
                  <a:p>
                    <a:fld id="{6B071077-A6A0-4DB1-B791-177C0F68F2F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9-D5B8-4597-93A2-1006721C101A}"/>
                </c:ext>
              </c:extLst>
            </c:dLbl>
            <c:dLbl>
              <c:idx val="126"/>
              <c:tx>
                <c:rich>
                  <a:bodyPr/>
                  <a:lstStyle/>
                  <a:p>
                    <a:fld id="{E30BD11C-52D1-4B37-840D-0E9F1BB6BFD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A-D5B8-4597-93A2-1006721C101A}"/>
                </c:ext>
              </c:extLst>
            </c:dLbl>
            <c:dLbl>
              <c:idx val="127"/>
              <c:tx>
                <c:rich>
                  <a:bodyPr/>
                  <a:lstStyle/>
                  <a:p>
                    <a:fld id="{7CCED6B8-025F-4301-B736-20503854FAB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B-D5B8-4597-93A2-1006721C101A}"/>
                </c:ext>
              </c:extLst>
            </c:dLbl>
            <c:dLbl>
              <c:idx val="128"/>
              <c:tx>
                <c:rich>
                  <a:bodyPr/>
                  <a:lstStyle/>
                  <a:p>
                    <a:fld id="{8E7847F4-A935-4CF3-836C-8A45FCCB6E6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C-D5B8-4597-93A2-1006721C101A}"/>
                </c:ext>
              </c:extLst>
            </c:dLbl>
            <c:dLbl>
              <c:idx val="129"/>
              <c:tx>
                <c:rich>
                  <a:bodyPr/>
                  <a:lstStyle/>
                  <a:p>
                    <a:fld id="{2E07BA86-25E8-4852-A7B7-89BDFE89832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D-D5B8-4597-93A2-1006721C101A}"/>
                </c:ext>
              </c:extLst>
            </c:dLbl>
            <c:dLbl>
              <c:idx val="130"/>
              <c:tx>
                <c:rich>
                  <a:bodyPr/>
                  <a:lstStyle/>
                  <a:p>
                    <a:fld id="{42A0391F-95D1-43DC-A7C1-1525E18CB9C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E-D5B8-4597-93A2-1006721C101A}"/>
                </c:ext>
              </c:extLst>
            </c:dLbl>
            <c:dLbl>
              <c:idx val="131"/>
              <c:tx>
                <c:rich>
                  <a:bodyPr/>
                  <a:lstStyle/>
                  <a:p>
                    <a:fld id="{43FE8720-511F-4C94-9464-C9CA1FAB7D4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CF-D5B8-4597-93A2-1006721C101A}"/>
                </c:ext>
              </c:extLst>
            </c:dLbl>
            <c:dLbl>
              <c:idx val="132"/>
              <c:tx>
                <c:rich>
                  <a:bodyPr/>
                  <a:lstStyle/>
                  <a:p>
                    <a:fld id="{1541CCFC-468A-484B-8483-46E49919E5D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0-D5B8-4597-93A2-1006721C101A}"/>
                </c:ext>
              </c:extLst>
            </c:dLbl>
            <c:dLbl>
              <c:idx val="133"/>
              <c:tx>
                <c:rich>
                  <a:bodyPr/>
                  <a:lstStyle/>
                  <a:p>
                    <a:fld id="{88C7CD6D-9AC0-4D98-8E1D-AD37803567A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1-D5B8-4597-93A2-1006721C101A}"/>
                </c:ext>
              </c:extLst>
            </c:dLbl>
            <c:dLbl>
              <c:idx val="134"/>
              <c:tx>
                <c:rich>
                  <a:bodyPr/>
                  <a:lstStyle/>
                  <a:p>
                    <a:fld id="{5BC4AA15-3AE0-42C9-8C2C-42164BC7B6D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2-D5B8-4597-93A2-1006721C101A}"/>
                </c:ext>
              </c:extLst>
            </c:dLbl>
            <c:dLbl>
              <c:idx val="135"/>
              <c:tx>
                <c:rich>
                  <a:bodyPr/>
                  <a:lstStyle/>
                  <a:p>
                    <a:fld id="{335A9D96-DB8C-42F5-9131-350B348C2C2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3-D5B8-4597-93A2-1006721C101A}"/>
                </c:ext>
              </c:extLst>
            </c:dLbl>
            <c:dLbl>
              <c:idx val="136"/>
              <c:tx>
                <c:rich>
                  <a:bodyPr/>
                  <a:lstStyle/>
                  <a:p>
                    <a:fld id="{203BB42D-0FF2-4052-93DF-E2420391D9E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4-D5B8-4597-93A2-1006721C101A}"/>
                </c:ext>
              </c:extLst>
            </c:dLbl>
            <c:dLbl>
              <c:idx val="137"/>
              <c:tx>
                <c:rich>
                  <a:bodyPr/>
                  <a:lstStyle/>
                  <a:p>
                    <a:fld id="{6C9A3D38-B025-45D5-A074-C3A1DB4AA05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5-D5B8-4597-93A2-1006721C101A}"/>
                </c:ext>
              </c:extLst>
            </c:dLbl>
            <c:dLbl>
              <c:idx val="138"/>
              <c:tx>
                <c:rich>
                  <a:bodyPr/>
                  <a:lstStyle/>
                  <a:p>
                    <a:fld id="{5A9626BF-BD08-415F-B0F7-5B0DAF97DDD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6-D5B8-4597-93A2-1006721C101A}"/>
                </c:ext>
              </c:extLst>
            </c:dLbl>
            <c:dLbl>
              <c:idx val="139"/>
              <c:tx>
                <c:rich>
                  <a:bodyPr/>
                  <a:lstStyle/>
                  <a:p>
                    <a:fld id="{C31153DC-F2B6-4A04-A0ED-D3A0B57407A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7-D5B8-4597-93A2-1006721C101A}"/>
                </c:ext>
              </c:extLst>
            </c:dLbl>
            <c:dLbl>
              <c:idx val="140"/>
              <c:tx>
                <c:rich>
                  <a:bodyPr/>
                  <a:lstStyle/>
                  <a:p>
                    <a:fld id="{9FB9DF23-0DFF-441D-A7A6-0954C6A6DE0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8-D5B8-4597-93A2-1006721C101A}"/>
                </c:ext>
              </c:extLst>
            </c:dLbl>
            <c:dLbl>
              <c:idx val="141"/>
              <c:tx>
                <c:rich>
                  <a:bodyPr/>
                  <a:lstStyle/>
                  <a:p>
                    <a:fld id="{C315570B-4819-47F0-8A8E-34B5E601CD4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9-D5B8-4597-93A2-1006721C101A}"/>
                </c:ext>
              </c:extLst>
            </c:dLbl>
            <c:dLbl>
              <c:idx val="142"/>
              <c:tx>
                <c:rich>
                  <a:bodyPr/>
                  <a:lstStyle/>
                  <a:p>
                    <a:fld id="{AE779782-C335-45D1-B9C0-8E1E5D31BF1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A-D5B8-4597-93A2-1006721C101A}"/>
                </c:ext>
              </c:extLst>
            </c:dLbl>
            <c:dLbl>
              <c:idx val="143"/>
              <c:tx>
                <c:rich>
                  <a:bodyPr/>
                  <a:lstStyle/>
                  <a:p>
                    <a:fld id="{7649B8FE-4772-45C6-9D21-BFA88F130AB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B-D5B8-4597-93A2-1006721C101A}"/>
                </c:ext>
              </c:extLst>
            </c:dLbl>
            <c:dLbl>
              <c:idx val="144"/>
              <c:tx>
                <c:rich>
                  <a:bodyPr/>
                  <a:lstStyle/>
                  <a:p>
                    <a:fld id="{7E525AB0-AF2F-4474-8AF3-A5E82829910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C-D5B8-4597-93A2-1006721C101A}"/>
                </c:ext>
              </c:extLst>
            </c:dLbl>
            <c:dLbl>
              <c:idx val="145"/>
              <c:tx>
                <c:rich>
                  <a:bodyPr/>
                  <a:lstStyle/>
                  <a:p>
                    <a:fld id="{5CB9C276-1035-452D-9957-B88E6C7E89F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D-D5B8-4597-93A2-1006721C101A}"/>
                </c:ext>
              </c:extLst>
            </c:dLbl>
            <c:dLbl>
              <c:idx val="146"/>
              <c:tx>
                <c:rich>
                  <a:bodyPr/>
                  <a:lstStyle/>
                  <a:p>
                    <a:fld id="{1C159202-B8A0-4DD2-A1CF-D8E44DCD451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E-D5B8-4597-93A2-1006721C101A}"/>
                </c:ext>
              </c:extLst>
            </c:dLbl>
            <c:dLbl>
              <c:idx val="147"/>
              <c:tx>
                <c:rich>
                  <a:bodyPr/>
                  <a:lstStyle/>
                  <a:p>
                    <a:fld id="{17BDCFCE-430D-4024-8E4C-B5F2A456B63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F-D5B8-4597-93A2-1006721C101A}"/>
                </c:ext>
              </c:extLst>
            </c:dLbl>
            <c:dLbl>
              <c:idx val="148"/>
              <c:tx>
                <c:rich>
                  <a:bodyPr/>
                  <a:lstStyle/>
                  <a:p>
                    <a:fld id="{E4EC0A7A-8F09-457F-A0FD-BCFFF203621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0-D5B8-4597-93A2-1006721C101A}"/>
                </c:ext>
              </c:extLst>
            </c:dLbl>
            <c:dLbl>
              <c:idx val="149"/>
              <c:tx>
                <c:rich>
                  <a:bodyPr/>
                  <a:lstStyle/>
                  <a:p>
                    <a:fld id="{ECD2EE9C-E312-4ECF-B519-FED365F0EB7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1-D5B8-4597-93A2-1006721C101A}"/>
                </c:ext>
              </c:extLst>
            </c:dLbl>
            <c:dLbl>
              <c:idx val="150"/>
              <c:tx>
                <c:rich>
                  <a:bodyPr/>
                  <a:lstStyle/>
                  <a:p>
                    <a:fld id="{126411AF-EFCD-4F67-A63E-9967ED4A4C0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2-D5B8-4597-93A2-1006721C101A}"/>
                </c:ext>
              </c:extLst>
            </c:dLbl>
            <c:dLbl>
              <c:idx val="151"/>
              <c:tx>
                <c:rich>
                  <a:bodyPr/>
                  <a:lstStyle/>
                  <a:p>
                    <a:fld id="{6A5F28AC-7366-43C7-900C-7CB4374E23A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3-D5B8-4597-93A2-1006721C101A}"/>
                </c:ext>
              </c:extLst>
            </c:dLbl>
            <c:dLbl>
              <c:idx val="152"/>
              <c:tx>
                <c:rich>
                  <a:bodyPr/>
                  <a:lstStyle/>
                  <a:p>
                    <a:fld id="{61F92B1C-4ADD-4EF1-8105-9612EED3570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4-D5B8-4597-93A2-1006721C101A}"/>
                </c:ext>
              </c:extLst>
            </c:dLbl>
            <c:dLbl>
              <c:idx val="153"/>
              <c:tx>
                <c:rich>
                  <a:bodyPr/>
                  <a:lstStyle/>
                  <a:p>
                    <a:fld id="{BF6C08C6-7103-4A9F-9DE5-10BA0D14D5E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5-D5B8-4597-93A2-1006721C101A}"/>
                </c:ext>
              </c:extLst>
            </c:dLbl>
            <c:dLbl>
              <c:idx val="154"/>
              <c:tx>
                <c:rich>
                  <a:bodyPr/>
                  <a:lstStyle/>
                  <a:p>
                    <a:fld id="{7EED529F-4668-41EC-80A6-F88B60445DF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6-D5B8-4597-93A2-1006721C101A}"/>
                </c:ext>
              </c:extLst>
            </c:dLbl>
            <c:dLbl>
              <c:idx val="155"/>
              <c:tx>
                <c:rich>
                  <a:bodyPr/>
                  <a:lstStyle/>
                  <a:p>
                    <a:fld id="{68AED01E-954C-433B-8617-CC11956F420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7-D5B8-4597-93A2-1006721C101A}"/>
                </c:ext>
              </c:extLst>
            </c:dLbl>
            <c:dLbl>
              <c:idx val="156"/>
              <c:tx>
                <c:rich>
                  <a:bodyPr/>
                  <a:lstStyle/>
                  <a:p>
                    <a:fld id="{4462A894-8F28-430D-9AA0-8363FFA8BED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8-D5B8-4597-93A2-1006721C101A}"/>
                </c:ext>
              </c:extLst>
            </c:dLbl>
            <c:dLbl>
              <c:idx val="157"/>
              <c:tx>
                <c:rich>
                  <a:bodyPr/>
                  <a:lstStyle/>
                  <a:p>
                    <a:fld id="{008776C6-309F-4319-93AA-C4EB004B888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9-D5B8-4597-93A2-1006721C101A}"/>
                </c:ext>
              </c:extLst>
            </c:dLbl>
            <c:dLbl>
              <c:idx val="158"/>
              <c:tx>
                <c:rich>
                  <a:bodyPr/>
                  <a:lstStyle/>
                  <a:p>
                    <a:fld id="{427738DB-096D-4D8E-8AC2-A0713635FC4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A-D5B8-4597-93A2-1006721C101A}"/>
                </c:ext>
              </c:extLst>
            </c:dLbl>
            <c:dLbl>
              <c:idx val="159"/>
              <c:tx>
                <c:rich>
                  <a:bodyPr/>
                  <a:lstStyle/>
                  <a:p>
                    <a:fld id="{FAF77012-7B72-4193-8D95-AA47A186F0B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B-D5B8-4597-93A2-1006721C101A}"/>
                </c:ext>
              </c:extLst>
            </c:dLbl>
            <c:dLbl>
              <c:idx val="160"/>
              <c:tx>
                <c:rich>
                  <a:bodyPr/>
                  <a:lstStyle/>
                  <a:p>
                    <a:fld id="{A9B29377-468C-4F50-A78D-E0691252D5E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C-D5B8-4597-93A2-1006721C101A}"/>
                </c:ext>
              </c:extLst>
            </c:dLbl>
            <c:dLbl>
              <c:idx val="161"/>
              <c:tx>
                <c:rich>
                  <a:bodyPr/>
                  <a:lstStyle/>
                  <a:p>
                    <a:fld id="{0A6D8E78-20BB-4429-8A5D-8BFB783D78A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D-D5B8-4597-93A2-1006721C101A}"/>
                </c:ext>
              </c:extLst>
            </c:dLbl>
            <c:dLbl>
              <c:idx val="162"/>
              <c:tx>
                <c:rich>
                  <a:bodyPr/>
                  <a:lstStyle/>
                  <a:p>
                    <a:fld id="{713CFBC4-FB23-4470-94D9-67C1C8F82E2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E-D5B8-4597-93A2-1006721C101A}"/>
                </c:ext>
              </c:extLst>
            </c:dLbl>
            <c:dLbl>
              <c:idx val="163"/>
              <c:tx>
                <c:rich>
                  <a:bodyPr/>
                  <a:lstStyle/>
                  <a:p>
                    <a:fld id="{853866F6-74BC-4600-A9D6-9331ABF5586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EF-D5B8-4597-93A2-1006721C101A}"/>
                </c:ext>
              </c:extLst>
            </c:dLbl>
            <c:dLbl>
              <c:idx val="164"/>
              <c:tx>
                <c:rich>
                  <a:bodyPr/>
                  <a:lstStyle/>
                  <a:p>
                    <a:fld id="{1A0456EE-B710-42C7-B762-B71C0CDB08F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0-D5B8-4597-93A2-1006721C101A}"/>
                </c:ext>
              </c:extLst>
            </c:dLbl>
            <c:dLbl>
              <c:idx val="165"/>
              <c:tx>
                <c:rich>
                  <a:bodyPr/>
                  <a:lstStyle/>
                  <a:p>
                    <a:fld id="{975B57ED-F978-447C-9701-B38C73D3F9B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1-D5B8-4597-93A2-1006721C101A}"/>
                </c:ext>
              </c:extLst>
            </c:dLbl>
            <c:dLbl>
              <c:idx val="166"/>
              <c:tx>
                <c:rich>
                  <a:bodyPr/>
                  <a:lstStyle/>
                  <a:p>
                    <a:fld id="{20795F7E-71A9-4B1D-8A71-4B1CC26B9A3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2-D5B8-4597-93A2-1006721C101A}"/>
                </c:ext>
              </c:extLst>
            </c:dLbl>
            <c:dLbl>
              <c:idx val="167"/>
              <c:tx>
                <c:rich>
                  <a:bodyPr/>
                  <a:lstStyle/>
                  <a:p>
                    <a:fld id="{C734F479-8A88-4A07-9D75-3A62B9023BA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3-D5B8-4597-93A2-1006721C101A}"/>
                </c:ext>
              </c:extLst>
            </c:dLbl>
            <c:dLbl>
              <c:idx val="168"/>
              <c:tx>
                <c:rich>
                  <a:bodyPr/>
                  <a:lstStyle/>
                  <a:p>
                    <a:fld id="{1861E4D0-87D8-4D64-A40A-600D2DB6969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4-D5B8-4597-93A2-1006721C101A}"/>
                </c:ext>
              </c:extLst>
            </c:dLbl>
            <c:dLbl>
              <c:idx val="169"/>
              <c:tx>
                <c:rich>
                  <a:bodyPr/>
                  <a:lstStyle/>
                  <a:p>
                    <a:fld id="{953526A4-9A73-4DC4-83A6-76812C135E7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5-D5B8-4597-93A2-1006721C101A}"/>
                </c:ext>
              </c:extLst>
            </c:dLbl>
            <c:dLbl>
              <c:idx val="170"/>
              <c:tx>
                <c:rich>
                  <a:bodyPr/>
                  <a:lstStyle/>
                  <a:p>
                    <a:fld id="{229BCB38-ED7D-4288-A57B-7CF72A6DBFF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6-D5B8-4597-93A2-1006721C101A}"/>
                </c:ext>
              </c:extLst>
            </c:dLbl>
            <c:dLbl>
              <c:idx val="171"/>
              <c:tx>
                <c:rich>
                  <a:bodyPr/>
                  <a:lstStyle/>
                  <a:p>
                    <a:fld id="{8B50ECDD-43DB-431F-AD60-2D469901A98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7-D5B8-4597-93A2-1006721C101A}"/>
                </c:ext>
              </c:extLst>
            </c:dLbl>
            <c:dLbl>
              <c:idx val="172"/>
              <c:tx>
                <c:rich>
                  <a:bodyPr/>
                  <a:lstStyle/>
                  <a:p>
                    <a:fld id="{F0DCBE87-964F-4543-977D-EBE1248AB6E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8-D5B8-4597-93A2-1006721C101A}"/>
                </c:ext>
              </c:extLst>
            </c:dLbl>
            <c:dLbl>
              <c:idx val="173"/>
              <c:tx>
                <c:rich>
                  <a:bodyPr/>
                  <a:lstStyle/>
                  <a:p>
                    <a:fld id="{D1055A86-0BFF-4DEC-A470-64438B4E68E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9-D5B8-4597-93A2-1006721C101A}"/>
                </c:ext>
              </c:extLst>
            </c:dLbl>
            <c:dLbl>
              <c:idx val="174"/>
              <c:tx>
                <c:rich>
                  <a:bodyPr/>
                  <a:lstStyle/>
                  <a:p>
                    <a:fld id="{A7FF452A-A370-436B-BFC9-8459435854F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A-D5B8-4597-93A2-1006721C101A}"/>
                </c:ext>
              </c:extLst>
            </c:dLbl>
            <c:dLbl>
              <c:idx val="175"/>
              <c:tx>
                <c:rich>
                  <a:bodyPr/>
                  <a:lstStyle/>
                  <a:p>
                    <a:fld id="{DC7057CC-75C3-4D2E-B6D8-AF6063A4907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B-D5B8-4597-93A2-1006721C101A}"/>
                </c:ext>
              </c:extLst>
            </c:dLbl>
            <c:dLbl>
              <c:idx val="176"/>
              <c:tx>
                <c:rich>
                  <a:bodyPr/>
                  <a:lstStyle/>
                  <a:p>
                    <a:fld id="{3B1B1104-95CE-40F4-9195-BC7A02E48DC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C-D5B8-4597-93A2-1006721C101A}"/>
                </c:ext>
              </c:extLst>
            </c:dLbl>
            <c:dLbl>
              <c:idx val="177"/>
              <c:tx>
                <c:rich>
                  <a:bodyPr/>
                  <a:lstStyle/>
                  <a:p>
                    <a:fld id="{1B88D995-6FED-46FE-B6BF-503B0530C5A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D-D5B8-4597-93A2-1006721C101A}"/>
                </c:ext>
              </c:extLst>
            </c:dLbl>
            <c:dLbl>
              <c:idx val="178"/>
              <c:tx>
                <c:rich>
                  <a:bodyPr/>
                  <a:lstStyle/>
                  <a:p>
                    <a:fld id="{CE3046DD-570B-412C-8093-7174363A0C1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E-D5B8-4597-93A2-1006721C101A}"/>
                </c:ext>
              </c:extLst>
            </c:dLbl>
            <c:dLbl>
              <c:idx val="179"/>
              <c:tx>
                <c:rich>
                  <a:bodyPr/>
                  <a:lstStyle/>
                  <a:p>
                    <a:fld id="{B0E1A8BC-420C-460C-9BBD-885D16305C7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F-D5B8-4597-93A2-1006721C101A}"/>
                </c:ext>
              </c:extLst>
            </c:dLbl>
            <c:dLbl>
              <c:idx val="180"/>
              <c:tx>
                <c:rich>
                  <a:bodyPr/>
                  <a:lstStyle/>
                  <a:p>
                    <a:fld id="{D2E25B1F-F232-466F-B3FD-6749935C93B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0-D5B8-4597-93A2-1006721C101A}"/>
                </c:ext>
              </c:extLst>
            </c:dLbl>
            <c:dLbl>
              <c:idx val="181"/>
              <c:tx>
                <c:rich>
                  <a:bodyPr/>
                  <a:lstStyle/>
                  <a:p>
                    <a:fld id="{D68D1F27-A8F2-43A2-A2C7-7564476F838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1-D5B8-4597-93A2-1006721C101A}"/>
                </c:ext>
              </c:extLst>
            </c:dLbl>
            <c:dLbl>
              <c:idx val="182"/>
              <c:tx>
                <c:rich>
                  <a:bodyPr/>
                  <a:lstStyle/>
                  <a:p>
                    <a:fld id="{6E5DA7E5-3DB8-4ACF-BE05-C874CD2BED5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2-D5B8-4597-93A2-1006721C101A}"/>
                </c:ext>
              </c:extLst>
            </c:dLbl>
            <c:dLbl>
              <c:idx val="183"/>
              <c:tx>
                <c:rich>
                  <a:bodyPr/>
                  <a:lstStyle/>
                  <a:p>
                    <a:fld id="{B44A13A9-CBF6-474C-9374-395634511F1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3-D5B8-4597-93A2-1006721C101A}"/>
                </c:ext>
              </c:extLst>
            </c:dLbl>
            <c:dLbl>
              <c:idx val="184"/>
              <c:tx>
                <c:rich>
                  <a:bodyPr/>
                  <a:lstStyle/>
                  <a:p>
                    <a:fld id="{9CDAE049-FD5A-44C6-AF7F-4FA63EFB1E3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4-D5B8-4597-93A2-1006721C101A}"/>
                </c:ext>
              </c:extLst>
            </c:dLbl>
            <c:dLbl>
              <c:idx val="185"/>
              <c:tx>
                <c:rich>
                  <a:bodyPr/>
                  <a:lstStyle/>
                  <a:p>
                    <a:fld id="{33D1E0B7-3E16-40F8-802F-9C2B550D7D0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5-D5B8-4597-93A2-1006721C101A}"/>
                </c:ext>
              </c:extLst>
            </c:dLbl>
            <c:dLbl>
              <c:idx val="186"/>
              <c:tx>
                <c:rich>
                  <a:bodyPr/>
                  <a:lstStyle/>
                  <a:p>
                    <a:fld id="{AAA98EDD-53CD-462A-A9AD-65CC0C8AC78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6-D5B8-4597-93A2-1006721C101A}"/>
                </c:ext>
              </c:extLst>
            </c:dLbl>
            <c:dLbl>
              <c:idx val="187"/>
              <c:tx>
                <c:rich>
                  <a:bodyPr/>
                  <a:lstStyle/>
                  <a:p>
                    <a:fld id="{FBFC7F60-44C6-4AD4-A4D3-234BC02D9B3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7-D5B8-4597-93A2-1006721C101A}"/>
                </c:ext>
              </c:extLst>
            </c:dLbl>
            <c:dLbl>
              <c:idx val="188"/>
              <c:tx>
                <c:rich>
                  <a:bodyPr/>
                  <a:lstStyle/>
                  <a:p>
                    <a:fld id="{66CF5B6C-A933-4A7B-87F2-3FCA39C9AFD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8-D5B8-4597-93A2-1006721C101A}"/>
                </c:ext>
              </c:extLst>
            </c:dLbl>
            <c:dLbl>
              <c:idx val="189"/>
              <c:tx>
                <c:rich>
                  <a:bodyPr/>
                  <a:lstStyle/>
                  <a:p>
                    <a:fld id="{BF45DE01-ADE9-4402-9B99-C274B3D7639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9-D5B8-4597-93A2-1006721C101A}"/>
                </c:ext>
              </c:extLst>
            </c:dLbl>
            <c:dLbl>
              <c:idx val="190"/>
              <c:tx>
                <c:rich>
                  <a:bodyPr/>
                  <a:lstStyle/>
                  <a:p>
                    <a:fld id="{DBC56E5C-F07E-45B7-85AB-0EDD55EA78A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A-D5B8-4597-93A2-1006721C101A}"/>
                </c:ext>
              </c:extLst>
            </c:dLbl>
            <c:dLbl>
              <c:idx val="191"/>
              <c:tx>
                <c:rich>
                  <a:bodyPr/>
                  <a:lstStyle/>
                  <a:p>
                    <a:fld id="{3DF88D70-3EA7-40D2-B11A-108EF2D9095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B-D5B8-4597-93A2-1006721C101A}"/>
                </c:ext>
              </c:extLst>
            </c:dLbl>
            <c:dLbl>
              <c:idx val="192"/>
              <c:tx>
                <c:rich>
                  <a:bodyPr/>
                  <a:lstStyle/>
                  <a:p>
                    <a:fld id="{A0F65B12-A48A-4461-97F3-F0084E751AD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C-D5B8-4597-93A2-1006721C101A}"/>
                </c:ext>
              </c:extLst>
            </c:dLbl>
            <c:dLbl>
              <c:idx val="193"/>
              <c:tx>
                <c:rich>
                  <a:bodyPr/>
                  <a:lstStyle/>
                  <a:p>
                    <a:fld id="{0977C7EA-DBE1-4567-BEEE-EB34EFBA71B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D-D5B8-4597-93A2-1006721C101A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SCORECHART!$W$4:$W$197</c:f>
              <c:numCache>
                <c:formatCode>General</c:formatCode>
                <c:ptCount val="194"/>
                <c:pt idx="0">
                  <c:v>-2.3333333333333357</c:v>
                </c:pt>
                <c:pt idx="1">
                  <c:v>-2.1666666666666696</c:v>
                </c:pt>
                <c:pt idx="2">
                  <c:v>-1.8333333333333366</c:v>
                </c:pt>
                <c:pt idx="3">
                  <c:v>-1.6666666666666696</c:v>
                </c:pt>
                <c:pt idx="4">
                  <c:v>-1.5000000000000027</c:v>
                </c:pt>
                <c:pt idx="5">
                  <c:v>-1.3333333333333357</c:v>
                </c:pt>
                <c:pt idx="6">
                  <c:v>-1.1666666666666687</c:v>
                </c:pt>
                <c:pt idx="7">
                  <c:v>-0.83333333333333526</c:v>
                </c:pt>
                <c:pt idx="8">
                  <c:v>-0.66666666666666874</c:v>
                </c:pt>
                <c:pt idx="9">
                  <c:v>-0.50000000000000222</c:v>
                </c:pt>
                <c:pt idx="10">
                  <c:v>-0.33333333333333548</c:v>
                </c:pt>
                <c:pt idx="11">
                  <c:v>-0.16666666666666879</c:v>
                </c:pt>
                <c:pt idx="12">
                  <c:v>0.16666666666666449</c:v>
                </c:pt>
                <c:pt idx="13">
                  <c:v>0.33333333333333115</c:v>
                </c:pt>
                <c:pt idx="14">
                  <c:v>0.49999999999999789</c:v>
                </c:pt>
                <c:pt idx="15">
                  <c:v>0.66666666666666441</c:v>
                </c:pt>
                <c:pt idx="16">
                  <c:v>0.83333333333333093</c:v>
                </c:pt>
                <c:pt idx="17">
                  <c:v>1.1666666666666643</c:v>
                </c:pt>
                <c:pt idx="18">
                  <c:v>1.3333333333333313</c:v>
                </c:pt>
                <c:pt idx="19">
                  <c:v>1.4999999999999982</c:v>
                </c:pt>
                <c:pt idx="20">
                  <c:v>1.6666666666666652</c:v>
                </c:pt>
                <c:pt idx="21">
                  <c:v>1.8333333333333321</c:v>
                </c:pt>
                <c:pt idx="22">
                  <c:v>2.1666666666666652</c:v>
                </c:pt>
                <c:pt idx="23">
                  <c:v>2.3333333333333313</c:v>
                </c:pt>
                <c:pt idx="24">
                  <c:v>-1.8333333333333366</c:v>
                </c:pt>
                <c:pt idx="25">
                  <c:v>-1.6666666666666696</c:v>
                </c:pt>
                <c:pt idx="26">
                  <c:v>-1.5000000000000027</c:v>
                </c:pt>
                <c:pt idx="27">
                  <c:v>-1.3333333333333357</c:v>
                </c:pt>
                <c:pt idx="28">
                  <c:v>-1.1666666666666687</c:v>
                </c:pt>
                <c:pt idx="29">
                  <c:v>-0.83333333333333526</c:v>
                </c:pt>
                <c:pt idx="30">
                  <c:v>-0.66666666666666874</c:v>
                </c:pt>
                <c:pt idx="31">
                  <c:v>-0.50000000000000222</c:v>
                </c:pt>
                <c:pt idx="32">
                  <c:v>-0.33333333333333548</c:v>
                </c:pt>
                <c:pt idx="33">
                  <c:v>-0.16666666666666879</c:v>
                </c:pt>
                <c:pt idx="34">
                  <c:v>0.16666666666666449</c:v>
                </c:pt>
                <c:pt idx="35">
                  <c:v>0.33333333333333115</c:v>
                </c:pt>
                <c:pt idx="36">
                  <c:v>0.49999999999999789</c:v>
                </c:pt>
                <c:pt idx="37">
                  <c:v>0.66666666666666441</c:v>
                </c:pt>
                <c:pt idx="38">
                  <c:v>0.83333333333333093</c:v>
                </c:pt>
                <c:pt idx="39">
                  <c:v>1.1666666666666643</c:v>
                </c:pt>
                <c:pt idx="40">
                  <c:v>1.3333333333333313</c:v>
                </c:pt>
                <c:pt idx="41">
                  <c:v>1.4999999999999982</c:v>
                </c:pt>
                <c:pt idx="42">
                  <c:v>1.6666666666666652</c:v>
                </c:pt>
                <c:pt idx="43">
                  <c:v>1.8333333333333321</c:v>
                </c:pt>
                <c:pt idx="44">
                  <c:v>-1.8333333333333366</c:v>
                </c:pt>
                <c:pt idx="45">
                  <c:v>-1.6666666666666696</c:v>
                </c:pt>
                <c:pt idx="46">
                  <c:v>-1.5000000000000027</c:v>
                </c:pt>
                <c:pt idx="47">
                  <c:v>-1.3333333333333357</c:v>
                </c:pt>
                <c:pt idx="48">
                  <c:v>-1.1666666666666687</c:v>
                </c:pt>
                <c:pt idx="49">
                  <c:v>-0.83333333333333526</c:v>
                </c:pt>
                <c:pt idx="50">
                  <c:v>-0.66666666666666874</c:v>
                </c:pt>
                <c:pt idx="51">
                  <c:v>-0.50000000000000222</c:v>
                </c:pt>
                <c:pt idx="52">
                  <c:v>-0.33333333333333548</c:v>
                </c:pt>
                <c:pt idx="53">
                  <c:v>-0.16666666666666879</c:v>
                </c:pt>
                <c:pt idx="54">
                  <c:v>0.16666666666666449</c:v>
                </c:pt>
                <c:pt idx="55">
                  <c:v>0.33333333333333115</c:v>
                </c:pt>
                <c:pt idx="56">
                  <c:v>0.49999999999999789</c:v>
                </c:pt>
                <c:pt idx="57">
                  <c:v>0.66666666666666441</c:v>
                </c:pt>
                <c:pt idx="58">
                  <c:v>0.83333333333333093</c:v>
                </c:pt>
                <c:pt idx="59">
                  <c:v>1.1666666666666643</c:v>
                </c:pt>
                <c:pt idx="60">
                  <c:v>1.3333333333333313</c:v>
                </c:pt>
                <c:pt idx="61">
                  <c:v>1.4999999999999982</c:v>
                </c:pt>
                <c:pt idx="62">
                  <c:v>1.6666666666666652</c:v>
                </c:pt>
                <c:pt idx="63">
                  <c:v>1.8333333333333321</c:v>
                </c:pt>
                <c:pt idx="64">
                  <c:v>-1.6666666666666696</c:v>
                </c:pt>
                <c:pt idx="65">
                  <c:v>-1.5000000000000027</c:v>
                </c:pt>
                <c:pt idx="66">
                  <c:v>-1.3333333333333357</c:v>
                </c:pt>
                <c:pt idx="67">
                  <c:v>-1.1666666666666687</c:v>
                </c:pt>
                <c:pt idx="68">
                  <c:v>-0.83333333333333526</c:v>
                </c:pt>
                <c:pt idx="69">
                  <c:v>-0.66666666666666874</c:v>
                </c:pt>
                <c:pt idx="70">
                  <c:v>-0.50000000000000222</c:v>
                </c:pt>
                <c:pt idx="71">
                  <c:v>-0.33333333333333548</c:v>
                </c:pt>
                <c:pt idx="72">
                  <c:v>-0.16666666666666879</c:v>
                </c:pt>
                <c:pt idx="73">
                  <c:v>0.16666666666666449</c:v>
                </c:pt>
                <c:pt idx="74">
                  <c:v>0.33333333333333115</c:v>
                </c:pt>
                <c:pt idx="75">
                  <c:v>0.49999999999999789</c:v>
                </c:pt>
                <c:pt idx="76">
                  <c:v>0.66666666666666441</c:v>
                </c:pt>
                <c:pt idx="77">
                  <c:v>0.83333333333333093</c:v>
                </c:pt>
                <c:pt idx="78">
                  <c:v>1.1666666666666643</c:v>
                </c:pt>
                <c:pt idx="79">
                  <c:v>1.3333333333333313</c:v>
                </c:pt>
                <c:pt idx="80">
                  <c:v>1.4999999999999982</c:v>
                </c:pt>
                <c:pt idx="81">
                  <c:v>1.6666666666666652</c:v>
                </c:pt>
                <c:pt idx="82">
                  <c:v>-1.5000000000000027</c:v>
                </c:pt>
                <c:pt idx="83">
                  <c:v>-1.3333333333333357</c:v>
                </c:pt>
                <c:pt idx="84">
                  <c:v>-1.1666666666666687</c:v>
                </c:pt>
                <c:pt idx="85">
                  <c:v>-0.83333333333333526</c:v>
                </c:pt>
                <c:pt idx="86">
                  <c:v>-0.66666666666666874</c:v>
                </c:pt>
                <c:pt idx="87">
                  <c:v>-0.50000000000000222</c:v>
                </c:pt>
                <c:pt idx="88">
                  <c:v>-0.33333333333333548</c:v>
                </c:pt>
                <c:pt idx="89">
                  <c:v>-0.16666666666666879</c:v>
                </c:pt>
                <c:pt idx="90">
                  <c:v>0.16666666666666449</c:v>
                </c:pt>
                <c:pt idx="91">
                  <c:v>0.33333333333333115</c:v>
                </c:pt>
                <c:pt idx="92">
                  <c:v>0.49999999999999789</c:v>
                </c:pt>
                <c:pt idx="93">
                  <c:v>0.66666666666666441</c:v>
                </c:pt>
                <c:pt idx="94">
                  <c:v>0.83333333333333093</c:v>
                </c:pt>
                <c:pt idx="95">
                  <c:v>1.1666666666666643</c:v>
                </c:pt>
                <c:pt idx="96">
                  <c:v>1.3333333333333313</c:v>
                </c:pt>
                <c:pt idx="97">
                  <c:v>1.4999999999999982</c:v>
                </c:pt>
                <c:pt idx="98">
                  <c:v>-1.3333333333333357</c:v>
                </c:pt>
                <c:pt idx="99">
                  <c:v>-1.1666666666666687</c:v>
                </c:pt>
                <c:pt idx="100">
                  <c:v>-0.83333333333333526</c:v>
                </c:pt>
                <c:pt idx="101">
                  <c:v>-0.66666666666666874</c:v>
                </c:pt>
                <c:pt idx="102">
                  <c:v>-0.50000000000000222</c:v>
                </c:pt>
                <c:pt idx="103">
                  <c:v>-0.33333333333333548</c:v>
                </c:pt>
                <c:pt idx="104">
                  <c:v>-0.16666666666666879</c:v>
                </c:pt>
                <c:pt idx="105">
                  <c:v>0.16666666666666449</c:v>
                </c:pt>
                <c:pt idx="106">
                  <c:v>0.33333333333333115</c:v>
                </c:pt>
                <c:pt idx="107">
                  <c:v>0.49999999999999789</c:v>
                </c:pt>
                <c:pt idx="108">
                  <c:v>0.66666666666666441</c:v>
                </c:pt>
                <c:pt idx="109">
                  <c:v>0.83333333333333093</c:v>
                </c:pt>
                <c:pt idx="110">
                  <c:v>1.1666666666666643</c:v>
                </c:pt>
                <c:pt idx="111">
                  <c:v>1.3333333333333313</c:v>
                </c:pt>
                <c:pt idx="112">
                  <c:v>-1.1666666666666687</c:v>
                </c:pt>
                <c:pt idx="113">
                  <c:v>-0.83333333333333526</c:v>
                </c:pt>
                <c:pt idx="114">
                  <c:v>-0.66666666666666874</c:v>
                </c:pt>
                <c:pt idx="115">
                  <c:v>-0.50000000000000222</c:v>
                </c:pt>
                <c:pt idx="116">
                  <c:v>-0.33333333333333548</c:v>
                </c:pt>
                <c:pt idx="117">
                  <c:v>-0.16666666666666879</c:v>
                </c:pt>
                <c:pt idx="118">
                  <c:v>0.16666666666666449</c:v>
                </c:pt>
                <c:pt idx="119">
                  <c:v>0.33333333333333115</c:v>
                </c:pt>
                <c:pt idx="120">
                  <c:v>0.49999999999999789</c:v>
                </c:pt>
                <c:pt idx="121">
                  <c:v>0.66666666666666441</c:v>
                </c:pt>
                <c:pt idx="122">
                  <c:v>0.83333333333333093</c:v>
                </c:pt>
                <c:pt idx="123">
                  <c:v>1.1666666666666643</c:v>
                </c:pt>
                <c:pt idx="124">
                  <c:v>-1.1666666666666687</c:v>
                </c:pt>
                <c:pt idx="125">
                  <c:v>-0.83333333333333526</c:v>
                </c:pt>
                <c:pt idx="126">
                  <c:v>-0.66666666666666874</c:v>
                </c:pt>
                <c:pt idx="127">
                  <c:v>-0.50000000000000222</c:v>
                </c:pt>
                <c:pt idx="128">
                  <c:v>-0.33333333333333548</c:v>
                </c:pt>
                <c:pt idx="129">
                  <c:v>-0.16666666666666879</c:v>
                </c:pt>
                <c:pt idx="130">
                  <c:v>0.16666666666666449</c:v>
                </c:pt>
                <c:pt idx="131">
                  <c:v>0.33333333333333115</c:v>
                </c:pt>
                <c:pt idx="132">
                  <c:v>0.49999999999999789</c:v>
                </c:pt>
                <c:pt idx="133">
                  <c:v>0.66666666666666441</c:v>
                </c:pt>
                <c:pt idx="134">
                  <c:v>0.83333333333333093</c:v>
                </c:pt>
                <c:pt idx="135">
                  <c:v>1.1666666666666643</c:v>
                </c:pt>
                <c:pt idx="136">
                  <c:v>-0.83333333333333526</c:v>
                </c:pt>
                <c:pt idx="137">
                  <c:v>-0.66666666666666874</c:v>
                </c:pt>
                <c:pt idx="138">
                  <c:v>-0.50000000000000222</c:v>
                </c:pt>
                <c:pt idx="139">
                  <c:v>-0.33333333333333548</c:v>
                </c:pt>
                <c:pt idx="140">
                  <c:v>-0.16666666666666879</c:v>
                </c:pt>
                <c:pt idx="141">
                  <c:v>0.16666666666666449</c:v>
                </c:pt>
                <c:pt idx="142">
                  <c:v>0.33333333333333115</c:v>
                </c:pt>
                <c:pt idx="143">
                  <c:v>0.49999999999999789</c:v>
                </c:pt>
                <c:pt idx="144">
                  <c:v>0.66666666666666441</c:v>
                </c:pt>
                <c:pt idx="145">
                  <c:v>0.83333333333333093</c:v>
                </c:pt>
                <c:pt idx="146">
                  <c:v>-0.83333333333333526</c:v>
                </c:pt>
                <c:pt idx="147">
                  <c:v>-0.66666666666666874</c:v>
                </c:pt>
                <c:pt idx="148">
                  <c:v>-0.50000000000000222</c:v>
                </c:pt>
                <c:pt idx="149">
                  <c:v>-0.33333333333333548</c:v>
                </c:pt>
                <c:pt idx="150">
                  <c:v>-0.16666666666666879</c:v>
                </c:pt>
                <c:pt idx="151">
                  <c:v>0.16666666666666449</c:v>
                </c:pt>
                <c:pt idx="152">
                  <c:v>0.33333333333333115</c:v>
                </c:pt>
                <c:pt idx="153">
                  <c:v>0.49999999999999789</c:v>
                </c:pt>
                <c:pt idx="154">
                  <c:v>0.66666666666666441</c:v>
                </c:pt>
                <c:pt idx="155">
                  <c:v>0.83333333333333093</c:v>
                </c:pt>
                <c:pt idx="156">
                  <c:v>-0.83333333333333526</c:v>
                </c:pt>
                <c:pt idx="157">
                  <c:v>-0.66666666666666874</c:v>
                </c:pt>
                <c:pt idx="158">
                  <c:v>-0.50000000000000222</c:v>
                </c:pt>
                <c:pt idx="159">
                  <c:v>-0.33333333333333548</c:v>
                </c:pt>
                <c:pt idx="160">
                  <c:v>-0.16666666666666879</c:v>
                </c:pt>
                <c:pt idx="161">
                  <c:v>0.16666666666666449</c:v>
                </c:pt>
                <c:pt idx="162">
                  <c:v>0.33333333333333115</c:v>
                </c:pt>
                <c:pt idx="163">
                  <c:v>0.49999999999999789</c:v>
                </c:pt>
                <c:pt idx="164">
                  <c:v>0.66666666666666441</c:v>
                </c:pt>
                <c:pt idx="165">
                  <c:v>0.83333333333333093</c:v>
                </c:pt>
                <c:pt idx="166">
                  <c:v>-0.66666666666666874</c:v>
                </c:pt>
                <c:pt idx="167">
                  <c:v>-0.50000000000000222</c:v>
                </c:pt>
                <c:pt idx="168">
                  <c:v>-0.33333333333333548</c:v>
                </c:pt>
                <c:pt idx="169">
                  <c:v>-0.16666666666666879</c:v>
                </c:pt>
                <c:pt idx="170">
                  <c:v>0.16666666666666449</c:v>
                </c:pt>
                <c:pt idx="171">
                  <c:v>0.33333333333333115</c:v>
                </c:pt>
                <c:pt idx="172">
                  <c:v>0.49999999999999789</c:v>
                </c:pt>
                <c:pt idx="173">
                  <c:v>0.66666666666666441</c:v>
                </c:pt>
                <c:pt idx="174">
                  <c:v>-0.66666666666666874</c:v>
                </c:pt>
                <c:pt idx="175">
                  <c:v>-0.50000000000000222</c:v>
                </c:pt>
                <c:pt idx="176">
                  <c:v>-0.33333333333333548</c:v>
                </c:pt>
                <c:pt idx="177">
                  <c:v>-0.16666666666666879</c:v>
                </c:pt>
                <c:pt idx="178">
                  <c:v>0.16666666666666449</c:v>
                </c:pt>
                <c:pt idx="179">
                  <c:v>0.33333333333333115</c:v>
                </c:pt>
                <c:pt idx="180">
                  <c:v>0.49999999999999789</c:v>
                </c:pt>
                <c:pt idx="181">
                  <c:v>0.66666666666666441</c:v>
                </c:pt>
                <c:pt idx="182">
                  <c:v>-0.50000000000000222</c:v>
                </c:pt>
                <c:pt idx="183">
                  <c:v>-0.33333333333333548</c:v>
                </c:pt>
                <c:pt idx="184">
                  <c:v>-0.16666666666666879</c:v>
                </c:pt>
                <c:pt idx="185">
                  <c:v>0.16666666666666449</c:v>
                </c:pt>
                <c:pt idx="186">
                  <c:v>0.33333333333333115</c:v>
                </c:pt>
                <c:pt idx="187">
                  <c:v>0.49999999999999789</c:v>
                </c:pt>
                <c:pt idx="188">
                  <c:v>-0.33333333333333548</c:v>
                </c:pt>
                <c:pt idx="189">
                  <c:v>-0.16666666666666879</c:v>
                </c:pt>
                <c:pt idx="190">
                  <c:v>0.16666666666666449</c:v>
                </c:pt>
                <c:pt idx="191">
                  <c:v>0.33333333333333115</c:v>
                </c:pt>
                <c:pt idx="192">
                  <c:v>-0.16666666666666879</c:v>
                </c:pt>
                <c:pt idx="193">
                  <c:v>0.16666666666666449</c:v>
                </c:pt>
              </c:numCache>
            </c:numRef>
          </c:xVal>
          <c:yVal>
            <c:numRef>
              <c:f>SCORECHART!$Y$4:$Y$197</c:f>
              <c:numCache>
                <c:formatCode>General</c:formatCode>
                <c:ptCount val="194"/>
                <c:pt idx="0">
                  <c:v>1.4E-2</c:v>
                </c:pt>
                <c:pt idx="1">
                  <c:v>1.4E-2</c:v>
                </c:pt>
                <c:pt idx="2">
                  <c:v>1.4E-2</c:v>
                </c:pt>
                <c:pt idx="3">
                  <c:v>1.4E-2</c:v>
                </c:pt>
                <c:pt idx="4">
                  <c:v>1.4E-2</c:v>
                </c:pt>
                <c:pt idx="5">
                  <c:v>1.4E-2</c:v>
                </c:pt>
                <c:pt idx="6">
                  <c:v>1.4E-2</c:v>
                </c:pt>
                <c:pt idx="7">
                  <c:v>1.4E-2</c:v>
                </c:pt>
                <c:pt idx="8">
                  <c:v>1.4E-2</c:v>
                </c:pt>
                <c:pt idx="9">
                  <c:v>1.4E-2</c:v>
                </c:pt>
                <c:pt idx="10">
                  <c:v>1.4E-2</c:v>
                </c:pt>
                <c:pt idx="11">
                  <c:v>1.4E-2</c:v>
                </c:pt>
                <c:pt idx="12">
                  <c:v>1.4E-2</c:v>
                </c:pt>
                <c:pt idx="13">
                  <c:v>1.4E-2</c:v>
                </c:pt>
                <c:pt idx="14">
                  <c:v>1.4E-2</c:v>
                </c:pt>
                <c:pt idx="15">
                  <c:v>1.4E-2</c:v>
                </c:pt>
                <c:pt idx="16">
                  <c:v>1.4E-2</c:v>
                </c:pt>
                <c:pt idx="17">
                  <c:v>1.4E-2</c:v>
                </c:pt>
                <c:pt idx="18">
                  <c:v>1.4E-2</c:v>
                </c:pt>
                <c:pt idx="19">
                  <c:v>1.4E-2</c:v>
                </c:pt>
                <c:pt idx="20">
                  <c:v>1.4E-2</c:v>
                </c:pt>
                <c:pt idx="21">
                  <c:v>1.4E-2</c:v>
                </c:pt>
                <c:pt idx="22">
                  <c:v>1.4E-2</c:v>
                </c:pt>
                <c:pt idx="23">
                  <c:v>1.4E-2</c:v>
                </c:pt>
                <c:pt idx="24">
                  <c:v>3.7999999999999999E-2</c:v>
                </c:pt>
                <c:pt idx="25">
                  <c:v>3.7999999999999999E-2</c:v>
                </c:pt>
                <c:pt idx="26">
                  <c:v>3.7999999999999999E-2</c:v>
                </c:pt>
                <c:pt idx="27">
                  <c:v>3.7999999999999999E-2</c:v>
                </c:pt>
                <c:pt idx="28">
                  <c:v>3.7999999999999999E-2</c:v>
                </c:pt>
                <c:pt idx="29">
                  <c:v>3.7999999999999999E-2</c:v>
                </c:pt>
                <c:pt idx="30">
                  <c:v>3.7999999999999999E-2</c:v>
                </c:pt>
                <c:pt idx="31">
                  <c:v>3.7999999999999999E-2</c:v>
                </c:pt>
                <c:pt idx="32">
                  <c:v>3.7999999999999999E-2</c:v>
                </c:pt>
                <c:pt idx="33">
                  <c:v>3.7999999999999999E-2</c:v>
                </c:pt>
                <c:pt idx="34">
                  <c:v>3.7999999999999999E-2</c:v>
                </c:pt>
                <c:pt idx="35">
                  <c:v>3.7999999999999999E-2</c:v>
                </c:pt>
                <c:pt idx="36">
                  <c:v>3.7999999999999999E-2</c:v>
                </c:pt>
                <c:pt idx="37">
                  <c:v>3.7999999999999999E-2</c:v>
                </c:pt>
                <c:pt idx="38">
                  <c:v>3.7999999999999999E-2</c:v>
                </c:pt>
                <c:pt idx="39">
                  <c:v>3.7999999999999999E-2</c:v>
                </c:pt>
                <c:pt idx="40">
                  <c:v>3.7999999999999999E-2</c:v>
                </c:pt>
                <c:pt idx="41">
                  <c:v>3.7999999999999999E-2</c:v>
                </c:pt>
                <c:pt idx="42">
                  <c:v>3.7999999999999999E-2</c:v>
                </c:pt>
                <c:pt idx="43">
                  <c:v>3.7999999999999999E-2</c:v>
                </c:pt>
                <c:pt idx="44">
                  <c:v>6.2000000000000006E-2</c:v>
                </c:pt>
                <c:pt idx="45">
                  <c:v>6.2000000000000006E-2</c:v>
                </c:pt>
                <c:pt idx="46">
                  <c:v>6.2000000000000006E-2</c:v>
                </c:pt>
                <c:pt idx="47">
                  <c:v>6.2000000000000006E-2</c:v>
                </c:pt>
                <c:pt idx="48">
                  <c:v>6.2000000000000006E-2</c:v>
                </c:pt>
                <c:pt idx="49">
                  <c:v>6.2000000000000006E-2</c:v>
                </c:pt>
                <c:pt idx="50">
                  <c:v>6.2000000000000006E-2</c:v>
                </c:pt>
                <c:pt idx="51">
                  <c:v>6.2000000000000006E-2</c:v>
                </c:pt>
                <c:pt idx="52">
                  <c:v>6.2000000000000006E-2</c:v>
                </c:pt>
                <c:pt idx="53">
                  <c:v>6.2000000000000006E-2</c:v>
                </c:pt>
                <c:pt idx="54">
                  <c:v>6.2000000000000006E-2</c:v>
                </c:pt>
                <c:pt idx="55">
                  <c:v>6.2000000000000006E-2</c:v>
                </c:pt>
                <c:pt idx="56">
                  <c:v>6.2000000000000006E-2</c:v>
                </c:pt>
                <c:pt idx="57">
                  <c:v>6.2000000000000006E-2</c:v>
                </c:pt>
                <c:pt idx="58">
                  <c:v>6.2000000000000006E-2</c:v>
                </c:pt>
                <c:pt idx="59">
                  <c:v>6.2000000000000006E-2</c:v>
                </c:pt>
                <c:pt idx="60">
                  <c:v>6.2000000000000006E-2</c:v>
                </c:pt>
                <c:pt idx="61">
                  <c:v>6.2000000000000006E-2</c:v>
                </c:pt>
                <c:pt idx="62">
                  <c:v>6.2000000000000006E-2</c:v>
                </c:pt>
                <c:pt idx="63">
                  <c:v>6.2000000000000006E-2</c:v>
                </c:pt>
                <c:pt idx="64">
                  <c:v>8.6000000000000007E-2</c:v>
                </c:pt>
                <c:pt idx="65">
                  <c:v>8.6000000000000007E-2</c:v>
                </c:pt>
                <c:pt idx="66">
                  <c:v>8.6000000000000007E-2</c:v>
                </c:pt>
                <c:pt idx="67">
                  <c:v>8.6000000000000007E-2</c:v>
                </c:pt>
                <c:pt idx="68">
                  <c:v>8.6000000000000007E-2</c:v>
                </c:pt>
                <c:pt idx="69">
                  <c:v>8.6000000000000007E-2</c:v>
                </c:pt>
                <c:pt idx="70">
                  <c:v>8.6000000000000007E-2</c:v>
                </c:pt>
                <c:pt idx="71">
                  <c:v>8.6000000000000007E-2</c:v>
                </c:pt>
                <c:pt idx="72">
                  <c:v>8.6000000000000007E-2</c:v>
                </c:pt>
                <c:pt idx="73">
                  <c:v>8.6000000000000007E-2</c:v>
                </c:pt>
                <c:pt idx="74">
                  <c:v>8.6000000000000007E-2</c:v>
                </c:pt>
                <c:pt idx="75">
                  <c:v>8.6000000000000007E-2</c:v>
                </c:pt>
                <c:pt idx="76">
                  <c:v>8.6000000000000007E-2</c:v>
                </c:pt>
                <c:pt idx="77">
                  <c:v>8.6000000000000007E-2</c:v>
                </c:pt>
                <c:pt idx="78">
                  <c:v>8.6000000000000007E-2</c:v>
                </c:pt>
                <c:pt idx="79">
                  <c:v>8.6000000000000007E-2</c:v>
                </c:pt>
                <c:pt idx="80">
                  <c:v>8.6000000000000007E-2</c:v>
                </c:pt>
                <c:pt idx="81">
                  <c:v>8.6000000000000007E-2</c:v>
                </c:pt>
                <c:pt idx="82">
                  <c:v>0.11</c:v>
                </c:pt>
                <c:pt idx="83">
                  <c:v>0.11</c:v>
                </c:pt>
                <c:pt idx="84">
                  <c:v>0.11</c:v>
                </c:pt>
                <c:pt idx="85">
                  <c:v>0.11</c:v>
                </c:pt>
                <c:pt idx="86">
                  <c:v>0.11</c:v>
                </c:pt>
                <c:pt idx="87">
                  <c:v>0.11</c:v>
                </c:pt>
                <c:pt idx="88">
                  <c:v>0.11</c:v>
                </c:pt>
                <c:pt idx="89">
                  <c:v>0.11</c:v>
                </c:pt>
                <c:pt idx="90">
                  <c:v>0.11</c:v>
                </c:pt>
                <c:pt idx="91">
                  <c:v>0.11</c:v>
                </c:pt>
                <c:pt idx="92">
                  <c:v>0.11</c:v>
                </c:pt>
                <c:pt idx="93">
                  <c:v>0.11</c:v>
                </c:pt>
                <c:pt idx="94">
                  <c:v>0.11</c:v>
                </c:pt>
                <c:pt idx="95">
                  <c:v>0.11</c:v>
                </c:pt>
                <c:pt idx="96">
                  <c:v>0.11</c:v>
                </c:pt>
                <c:pt idx="97">
                  <c:v>0.11</c:v>
                </c:pt>
                <c:pt idx="98">
                  <c:v>0.13400000000000001</c:v>
                </c:pt>
                <c:pt idx="99">
                  <c:v>0.13400000000000001</c:v>
                </c:pt>
                <c:pt idx="100">
                  <c:v>0.13400000000000001</c:v>
                </c:pt>
                <c:pt idx="101">
                  <c:v>0.13400000000000001</c:v>
                </c:pt>
                <c:pt idx="102">
                  <c:v>0.13400000000000001</c:v>
                </c:pt>
                <c:pt idx="103">
                  <c:v>0.13400000000000001</c:v>
                </c:pt>
                <c:pt idx="104">
                  <c:v>0.13400000000000001</c:v>
                </c:pt>
                <c:pt idx="105">
                  <c:v>0.13400000000000001</c:v>
                </c:pt>
                <c:pt idx="106">
                  <c:v>0.13400000000000001</c:v>
                </c:pt>
                <c:pt idx="107">
                  <c:v>0.13400000000000001</c:v>
                </c:pt>
                <c:pt idx="108">
                  <c:v>0.13400000000000001</c:v>
                </c:pt>
                <c:pt idx="109">
                  <c:v>0.13400000000000001</c:v>
                </c:pt>
                <c:pt idx="110">
                  <c:v>0.13400000000000001</c:v>
                </c:pt>
                <c:pt idx="111">
                  <c:v>0.13400000000000001</c:v>
                </c:pt>
                <c:pt idx="112">
                  <c:v>0.158</c:v>
                </c:pt>
                <c:pt idx="113">
                  <c:v>0.158</c:v>
                </c:pt>
                <c:pt idx="114">
                  <c:v>0.158</c:v>
                </c:pt>
                <c:pt idx="115">
                  <c:v>0.158</c:v>
                </c:pt>
                <c:pt idx="116">
                  <c:v>0.158</c:v>
                </c:pt>
                <c:pt idx="117">
                  <c:v>0.158</c:v>
                </c:pt>
                <c:pt idx="118">
                  <c:v>0.158</c:v>
                </c:pt>
                <c:pt idx="119">
                  <c:v>0.158</c:v>
                </c:pt>
                <c:pt idx="120">
                  <c:v>0.158</c:v>
                </c:pt>
                <c:pt idx="121">
                  <c:v>0.158</c:v>
                </c:pt>
                <c:pt idx="122">
                  <c:v>0.158</c:v>
                </c:pt>
                <c:pt idx="123">
                  <c:v>0.158</c:v>
                </c:pt>
                <c:pt idx="124">
                  <c:v>0.182</c:v>
                </c:pt>
                <c:pt idx="125">
                  <c:v>0.182</c:v>
                </c:pt>
                <c:pt idx="126">
                  <c:v>0.182</c:v>
                </c:pt>
                <c:pt idx="127">
                  <c:v>0.182</c:v>
                </c:pt>
                <c:pt idx="128">
                  <c:v>0.182</c:v>
                </c:pt>
                <c:pt idx="129">
                  <c:v>0.182</c:v>
                </c:pt>
                <c:pt idx="130">
                  <c:v>0.182</c:v>
                </c:pt>
                <c:pt idx="131">
                  <c:v>0.182</c:v>
                </c:pt>
                <c:pt idx="132">
                  <c:v>0.182</c:v>
                </c:pt>
                <c:pt idx="133">
                  <c:v>0.182</c:v>
                </c:pt>
                <c:pt idx="134">
                  <c:v>0.182</c:v>
                </c:pt>
                <c:pt idx="135">
                  <c:v>0.182</c:v>
                </c:pt>
                <c:pt idx="136">
                  <c:v>0.20599999999999999</c:v>
                </c:pt>
                <c:pt idx="137">
                  <c:v>0.20599999999999999</c:v>
                </c:pt>
                <c:pt idx="138">
                  <c:v>0.20599999999999999</c:v>
                </c:pt>
                <c:pt idx="139">
                  <c:v>0.20599999999999999</c:v>
                </c:pt>
                <c:pt idx="140">
                  <c:v>0.20599999999999999</c:v>
                </c:pt>
                <c:pt idx="141">
                  <c:v>0.20599999999999999</c:v>
                </c:pt>
                <c:pt idx="142">
                  <c:v>0.20599999999999999</c:v>
                </c:pt>
                <c:pt idx="143">
                  <c:v>0.20599999999999999</c:v>
                </c:pt>
                <c:pt idx="144">
                  <c:v>0.20599999999999999</c:v>
                </c:pt>
                <c:pt idx="145">
                  <c:v>0.20599999999999999</c:v>
                </c:pt>
                <c:pt idx="146">
                  <c:v>0.22999999999999998</c:v>
                </c:pt>
                <c:pt idx="147">
                  <c:v>0.22999999999999998</c:v>
                </c:pt>
                <c:pt idx="148">
                  <c:v>0.22999999999999998</c:v>
                </c:pt>
                <c:pt idx="149">
                  <c:v>0.22999999999999998</c:v>
                </c:pt>
                <c:pt idx="150">
                  <c:v>0.22999999999999998</c:v>
                </c:pt>
                <c:pt idx="151">
                  <c:v>0.22999999999999998</c:v>
                </c:pt>
                <c:pt idx="152">
                  <c:v>0.22999999999999998</c:v>
                </c:pt>
                <c:pt idx="153">
                  <c:v>0.22999999999999998</c:v>
                </c:pt>
                <c:pt idx="154">
                  <c:v>0.22999999999999998</c:v>
                </c:pt>
                <c:pt idx="155">
                  <c:v>0.22999999999999998</c:v>
                </c:pt>
                <c:pt idx="156">
                  <c:v>0.254</c:v>
                </c:pt>
                <c:pt idx="157">
                  <c:v>0.254</c:v>
                </c:pt>
                <c:pt idx="158">
                  <c:v>0.254</c:v>
                </c:pt>
                <c:pt idx="159">
                  <c:v>0.254</c:v>
                </c:pt>
                <c:pt idx="160">
                  <c:v>0.254</c:v>
                </c:pt>
                <c:pt idx="161">
                  <c:v>0.254</c:v>
                </c:pt>
                <c:pt idx="162">
                  <c:v>0.254</c:v>
                </c:pt>
                <c:pt idx="163">
                  <c:v>0.254</c:v>
                </c:pt>
                <c:pt idx="164">
                  <c:v>0.254</c:v>
                </c:pt>
                <c:pt idx="165">
                  <c:v>0.254</c:v>
                </c:pt>
                <c:pt idx="166">
                  <c:v>0.27800000000000002</c:v>
                </c:pt>
                <c:pt idx="167">
                  <c:v>0.27800000000000002</c:v>
                </c:pt>
                <c:pt idx="168">
                  <c:v>0.27800000000000002</c:v>
                </c:pt>
                <c:pt idx="169">
                  <c:v>0.27800000000000002</c:v>
                </c:pt>
                <c:pt idx="170">
                  <c:v>0.27800000000000002</c:v>
                </c:pt>
                <c:pt idx="171">
                  <c:v>0.27800000000000002</c:v>
                </c:pt>
                <c:pt idx="172">
                  <c:v>0.27800000000000002</c:v>
                </c:pt>
                <c:pt idx="173">
                  <c:v>0.27800000000000002</c:v>
                </c:pt>
                <c:pt idx="174">
                  <c:v>0.30199999999999999</c:v>
                </c:pt>
                <c:pt idx="175">
                  <c:v>0.30199999999999999</c:v>
                </c:pt>
                <c:pt idx="176">
                  <c:v>0.30199999999999999</c:v>
                </c:pt>
                <c:pt idx="177">
                  <c:v>0.30199999999999999</c:v>
                </c:pt>
                <c:pt idx="178">
                  <c:v>0.30199999999999999</c:v>
                </c:pt>
                <c:pt idx="179">
                  <c:v>0.30199999999999999</c:v>
                </c:pt>
                <c:pt idx="180">
                  <c:v>0.30199999999999999</c:v>
                </c:pt>
                <c:pt idx="181">
                  <c:v>0.30199999999999999</c:v>
                </c:pt>
                <c:pt idx="182">
                  <c:v>0.32600000000000001</c:v>
                </c:pt>
                <c:pt idx="183">
                  <c:v>0.32600000000000001</c:v>
                </c:pt>
                <c:pt idx="184">
                  <c:v>0.32600000000000001</c:v>
                </c:pt>
                <c:pt idx="185">
                  <c:v>0.32600000000000001</c:v>
                </c:pt>
                <c:pt idx="186">
                  <c:v>0.32600000000000001</c:v>
                </c:pt>
                <c:pt idx="187">
                  <c:v>0.32600000000000001</c:v>
                </c:pt>
                <c:pt idx="188">
                  <c:v>0.35</c:v>
                </c:pt>
                <c:pt idx="189">
                  <c:v>0.35</c:v>
                </c:pt>
                <c:pt idx="190">
                  <c:v>0.35</c:v>
                </c:pt>
                <c:pt idx="191">
                  <c:v>0.35</c:v>
                </c:pt>
                <c:pt idx="192">
                  <c:v>0.374</c:v>
                </c:pt>
                <c:pt idx="193">
                  <c:v>0.374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SCORECHART!$Z$4:$Z$197</c15:f>
                <c15:dlblRangeCache>
                  <c:ptCount val="194"/>
                  <c:pt idx="0">
                    <c:v>x</c:v>
                  </c:pt>
                  <c:pt idx="1">
                    <c:v>x</c:v>
                  </c:pt>
                  <c:pt idx="2">
                    <c:v>x</c:v>
                  </c:pt>
                  <c:pt idx="3">
                    <c:v>x</c:v>
                  </c:pt>
                  <c:pt idx="4">
                    <c:v>x</c:v>
                  </c:pt>
                  <c:pt idx="5">
                    <c:v>x</c:v>
                  </c:pt>
                  <c:pt idx="6">
                    <c:v>x</c:v>
                  </c:pt>
                  <c:pt idx="7">
                    <c:v>x</c:v>
                  </c:pt>
                  <c:pt idx="8">
                    <c:v>x</c:v>
                  </c:pt>
                  <c:pt idx="9">
                    <c:v>x</c:v>
                  </c:pt>
                  <c:pt idx="10">
                    <c:v>x</c:v>
                  </c:pt>
                  <c:pt idx="11">
                    <c:v>x</c:v>
                  </c:pt>
                  <c:pt idx="12">
                    <c:v>x</c:v>
                  </c:pt>
                  <c:pt idx="13">
                    <c:v>x</c:v>
                  </c:pt>
                  <c:pt idx="14">
                    <c:v>x</c:v>
                  </c:pt>
                  <c:pt idx="15">
                    <c:v>x</c:v>
                  </c:pt>
                  <c:pt idx="16">
                    <c:v>x</c:v>
                  </c:pt>
                  <c:pt idx="17">
                    <c:v>x</c:v>
                  </c:pt>
                  <c:pt idx="18">
                    <c:v>x</c:v>
                  </c:pt>
                  <c:pt idx="19">
                    <c:v>x</c:v>
                  </c:pt>
                  <c:pt idx="20">
                    <c:v>x</c:v>
                  </c:pt>
                  <c:pt idx="21">
                    <c:v>x</c:v>
                  </c:pt>
                  <c:pt idx="22">
                    <c:v>x</c:v>
                  </c:pt>
                  <c:pt idx="23">
                    <c:v>x</c:v>
                  </c:pt>
                  <c:pt idx="24">
                    <c:v>x</c:v>
                  </c:pt>
                  <c:pt idx="25">
                    <c:v>x</c:v>
                  </c:pt>
                  <c:pt idx="26">
                    <c:v>x</c:v>
                  </c:pt>
                  <c:pt idx="27">
                    <c:v>x</c:v>
                  </c:pt>
                  <c:pt idx="28">
                    <c:v>x</c:v>
                  </c:pt>
                  <c:pt idx="29">
                    <c:v>x</c:v>
                  </c:pt>
                  <c:pt idx="30">
                    <c:v>x</c:v>
                  </c:pt>
                  <c:pt idx="31">
                    <c:v>x</c:v>
                  </c:pt>
                  <c:pt idx="32">
                    <c:v>x</c:v>
                  </c:pt>
                  <c:pt idx="33">
                    <c:v>x</c:v>
                  </c:pt>
                  <c:pt idx="34">
                    <c:v>x</c:v>
                  </c:pt>
                  <c:pt idx="35">
                    <c:v>x</c:v>
                  </c:pt>
                  <c:pt idx="36">
                    <c:v>x</c:v>
                  </c:pt>
                  <c:pt idx="37">
                    <c:v>x</c:v>
                  </c:pt>
                  <c:pt idx="38">
                    <c:v>x</c:v>
                  </c:pt>
                  <c:pt idx="39">
                    <c:v>x</c:v>
                  </c:pt>
                  <c:pt idx="40">
                    <c:v>x</c:v>
                  </c:pt>
                  <c:pt idx="41">
                    <c:v>x</c:v>
                  </c:pt>
                  <c:pt idx="42">
                    <c:v>x</c:v>
                  </c:pt>
                  <c:pt idx="43">
                    <c:v>x</c:v>
                  </c:pt>
                  <c:pt idx="44">
                    <c:v>x</c:v>
                  </c:pt>
                  <c:pt idx="45">
                    <c:v>x</c:v>
                  </c:pt>
                  <c:pt idx="46">
                    <c:v>x</c:v>
                  </c:pt>
                  <c:pt idx="47">
                    <c:v>x</c:v>
                  </c:pt>
                  <c:pt idx="48">
                    <c:v>x</c:v>
                  </c:pt>
                  <c:pt idx="49">
                    <c:v>x</c:v>
                  </c:pt>
                  <c:pt idx="50">
                    <c:v>x</c:v>
                  </c:pt>
                  <c:pt idx="51">
                    <c:v>x</c:v>
                  </c:pt>
                  <c:pt idx="52">
                    <c:v>x</c:v>
                  </c:pt>
                  <c:pt idx="53">
                    <c:v>x</c:v>
                  </c:pt>
                  <c:pt idx="54">
                    <c:v>x</c:v>
                  </c:pt>
                  <c:pt idx="55">
                    <c:v>x</c:v>
                  </c:pt>
                  <c:pt idx="56">
                    <c:v>x</c:v>
                  </c:pt>
                  <c:pt idx="57">
                    <c:v>x</c:v>
                  </c:pt>
                  <c:pt idx="58">
                    <c:v>x</c:v>
                  </c:pt>
                  <c:pt idx="59">
                    <c:v>x</c:v>
                  </c:pt>
                  <c:pt idx="60">
                    <c:v>x</c:v>
                  </c:pt>
                  <c:pt idx="61">
                    <c:v>x</c:v>
                  </c:pt>
                  <c:pt idx="62">
                    <c:v>x</c:v>
                  </c:pt>
                  <c:pt idx="63">
                    <c:v>x</c:v>
                  </c:pt>
                  <c:pt idx="64">
                    <c:v>x</c:v>
                  </c:pt>
                  <c:pt idx="65">
                    <c:v>x</c:v>
                  </c:pt>
                  <c:pt idx="66">
                    <c:v>x</c:v>
                  </c:pt>
                  <c:pt idx="67">
                    <c:v>x</c:v>
                  </c:pt>
                  <c:pt idx="68">
                    <c:v>x</c:v>
                  </c:pt>
                  <c:pt idx="69">
                    <c:v>x</c:v>
                  </c:pt>
                  <c:pt idx="70">
                    <c:v>x</c:v>
                  </c:pt>
                  <c:pt idx="71">
                    <c:v>x</c:v>
                  </c:pt>
                  <c:pt idx="72">
                    <c:v>x</c:v>
                  </c:pt>
                  <c:pt idx="73">
                    <c:v>x</c:v>
                  </c:pt>
                  <c:pt idx="74">
                    <c:v>x</c:v>
                  </c:pt>
                  <c:pt idx="75">
                    <c:v>x</c:v>
                  </c:pt>
                  <c:pt idx="76">
                    <c:v>x</c:v>
                  </c:pt>
                  <c:pt idx="77">
                    <c:v>x</c:v>
                  </c:pt>
                  <c:pt idx="78">
                    <c:v>x</c:v>
                  </c:pt>
                  <c:pt idx="79">
                    <c:v>x</c:v>
                  </c:pt>
                  <c:pt idx="80">
                    <c:v>x</c:v>
                  </c:pt>
                  <c:pt idx="81">
                    <c:v>x</c:v>
                  </c:pt>
                  <c:pt idx="82">
                    <c:v>x</c:v>
                  </c:pt>
                  <c:pt idx="83">
                    <c:v>x</c:v>
                  </c:pt>
                  <c:pt idx="84">
                    <c:v>x</c:v>
                  </c:pt>
                  <c:pt idx="85">
                    <c:v>x</c:v>
                  </c:pt>
                  <c:pt idx="86">
                    <c:v>x</c:v>
                  </c:pt>
                  <c:pt idx="87">
                    <c:v>x</c:v>
                  </c:pt>
                  <c:pt idx="88">
                    <c:v>x</c:v>
                  </c:pt>
                  <c:pt idx="89">
                    <c:v>x</c:v>
                  </c:pt>
                  <c:pt idx="90">
                    <c:v>x</c:v>
                  </c:pt>
                  <c:pt idx="91">
                    <c:v>x</c:v>
                  </c:pt>
                  <c:pt idx="92">
                    <c:v>x</c:v>
                  </c:pt>
                  <c:pt idx="93">
                    <c:v>x</c:v>
                  </c:pt>
                  <c:pt idx="94">
                    <c:v>x</c:v>
                  </c:pt>
                  <c:pt idx="95">
                    <c:v>x</c:v>
                  </c:pt>
                  <c:pt idx="96">
                    <c:v>x</c:v>
                  </c:pt>
                  <c:pt idx="97">
                    <c:v>x</c:v>
                  </c:pt>
                  <c:pt idx="98">
                    <c:v>x</c:v>
                  </c:pt>
                  <c:pt idx="99">
                    <c:v>x</c:v>
                  </c:pt>
                  <c:pt idx="100">
                    <c:v>x</c:v>
                  </c:pt>
                  <c:pt idx="101">
                    <c:v>x</c:v>
                  </c:pt>
                  <c:pt idx="102">
                    <c:v>x</c:v>
                  </c:pt>
                  <c:pt idx="103">
                    <c:v>x</c:v>
                  </c:pt>
                  <c:pt idx="104">
                    <c:v>x</c:v>
                  </c:pt>
                  <c:pt idx="105">
                    <c:v>x</c:v>
                  </c:pt>
                  <c:pt idx="106">
                    <c:v>x</c:v>
                  </c:pt>
                  <c:pt idx="107">
                    <c:v>x</c:v>
                  </c:pt>
                  <c:pt idx="108">
                    <c:v>x</c:v>
                  </c:pt>
                  <c:pt idx="109">
                    <c:v>x</c:v>
                  </c:pt>
                  <c:pt idx="110">
                    <c:v>x</c:v>
                  </c:pt>
                  <c:pt idx="111">
                    <c:v>x</c:v>
                  </c:pt>
                  <c:pt idx="112">
                    <c:v>x</c:v>
                  </c:pt>
                  <c:pt idx="113">
                    <c:v>x</c:v>
                  </c:pt>
                  <c:pt idx="114">
                    <c:v>x</c:v>
                  </c:pt>
                  <c:pt idx="115">
                    <c:v>x</c:v>
                  </c:pt>
                  <c:pt idx="116">
                    <c:v>x</c:v>
                  </c:pt>
                  <c:pt idx="117">
                    <c:v>x</c:v>
                  </c:pt>
                  <c:pt idx="118">
                    <c:v>x</c:v>
                  </c:pt>
                  <c:pt idx="119">
                    <c:v>x</c:v>
                  </c:pt>
                  <c:pt idx="120">
                    <c:v>x</c:v>
                  </c:pt>
                  <c:pt idx="121">
                    <c:v>x</c:v>
                  </c:pt>
                  <c:pt idx="122">
                    <c:v>x</c:v>
                  </c:pt>
                  <c:pt idx="123">
                    <c:v>x</c:v>
                  </c:pt>
                  <c:pt idx="124">
                    <c:v>x</c:v>
                  </c:pt>
                  <c:pt idx="125">
                    <c:v>x</c:v>
                  </c:pt>
                  <c:pt idx="126">
                    <c:v>x</c:v>
                  </c:pt>
                  <c:pt idx="127">
                    <c:v>x</c:v>
                  </c:pt>
                  <c:pt idx="128">
                    <c:v>x</c:v>
                  </c:pt>
                  <c:pt idx="129">
                    <c:v>x</c:v>
                  </c:pt>
                  <c:pt idx="130">
                    <c:v>x</c:v>
                  </c:pt>
                  <c:pt idx="131">
                    <c:v>x</c:v>
                  </c:pt>
                  <c:pt idx="132">
                    <c:v>x</c:v>
                  </c:pt>
                  <c:pt idx="133">
                    <c:v>x</c:v>
                  </c:pt>
                  <c:pt idx="134">
                    <c:v>x</c:v>
                  </c:pt>
                  <c:pt idx="135">
                    <c:v>x</c:v>
                  </c:pt>
                  <c:pt idx="136">
                    <c:v>x</c:v>
                  </c:pt>
                  <c:pt idx="137">
                    <c:v>x</c:v>
                  </c:pt>
                  <c:pt idx="138">
                    <c:v>x</c:v>
                  </c:pt>
                  <c:pt idx="139">
                    <c:v>x</c:v>
                  </c:pt>
                  <c:pt idx="140">
                    <c:v>x</c:v>
                  </c:pt>
                  <c:pt idx="141">
                    <c:v>x</c:v>
                  </c:pt>
                  <c:pt idx="142">
                    <c:v>x</c:v>
                  </c:pt>
                  <c:pt idx="143">
                    <c:v>x</c:v>
                  </c:pt>
                  <c:pt idx="144">
                    <c:v>x</c:v>
                  </c:pt>
                  <c:pt idx="145">
                    <c:v>x</c:v>
                  </c:pt>
                  <c:pt idx="146">
                    <c:v>x</c:v>
                  </c:pt>
                  <c:pt idx="147">
                    <c:v>x</c:v>
                  </c:pt>
                  <c:pt idx="148">
                    <c:v>x</c:v>
                  </c:pt>
                  <c:pt idx="149">
                    <c:v>x</c:v>
                  </c:pt>
                  <c:pt idx="150">
                    <c:v>x</c:v>
                  </c:pt>
                  <c:pt idx="151">
                    <c:v>x</c:v>
                  </c:pt>
                  <c:pt idx="152">
                    <c:v>x</c:v>
                  </c:pt>
                  <c:pt idx="153">
                    <c:v>x</c:v>
                  </c:pt>
                  <c:pt idx="154">
                    <c:v>x</c:v>
                  </c:pt>
                  <c:pt idx="155">
                    <c:v>x</c:v>
                  </c:pt>
                  <c:pt idx="156">
                    <c:v>x</c:v>
                  </c:pt>
                  <c:pt idx="157">
                    <c:v>x</c:v>
                  </c:pt>
                  <c:pt idx="158">
                    <c:v>x</c:v>
                  </c:pt>
                  <c:pt idx="159">
                    <c:v>x</c:v>
                  </c:pt>
                  <c:pt idx="160">
                    <c:v>x</c:v>
                  </c:pt>
                  <c:pt idx="161">
                    <c:v>x</c:v>
                  </c:pt>
                  <c:pt idx="162">
                    <c:v>x</c:v>
                  </c:pt>
                  <c:pt idx="163">
                    <c:v>x</c:v>
                  </c:pt>
                  <c:pt idx="164">
                    <c:v>x</c:v>
                  </c:pt>
                  <c:pt idx="165">
                    <c:v>x</c:v>
                  </c:pt>
                  <c:pt idx="166">
                    <c:v>x</c:v>
                  </c:pt>
                  <c:pt idx="167">
                    <c:v>x</c:v>
                  </c:pt>
                  <c:pt idx="168">
                    <c:v>x</c:v>
                  </c:pt>
                  <c:pt idx="169">
                    <c:v>x</c:v>
                  </c:pt>
                  <c:pt idx="170">
                    <c:v>x</c:v>
                  </c:pt>
                  <c:pt idx="171">
                    <c:v>x</c:v>
                  </c:pt>
                  <c:pt idx="172">
                    <c:v>x</c:v>
                  </c:pt>
                  <c:pt idx="173">
                    <c:v>x</c:v>
                  </c:pt>
                  <c:pt idx="174">
                    <c:v>x</c:v>
                  </c:pt>
                  <c:pt idx="175">
                    <c:v>x</c:v>
                  </c:pt>
                  <c:pt idx="176">
                    <c:v>x</c:v>
                  </c:pt>
                  <c:pt idx="177">
                    <c:v>x</c:v>
                  </c:pt>
                  <c:pt idx="178">
                    <c:v>x</c:v>
                  </c:pt>
                  <c:pt idx="179">
                    <c:v>x</c:v>
                  </c:pt>
                  <c:pt idx="180">
                    <c:v>x</c:v>
                  </c:pt>
                  <c:pt idx="181">
                    <c:v>x</c:v>
                  </c:pt>
                  <c:pt idx="182">
                    <c:v>x</c:v>
                  </c:pt>
                  <c:pt idx="183">
                    <c:v>x</c:v>
                  </c:pt>
                  <c:pt idx="184">
                    <c:v>x</c:v>
                  </c:pt>
                  <c:pt idx="185">
                    <c:v>x</c:v>
                  </c:pt>
                  <c:pt idx="186">
                    <c:v>x</c:v>
                  </c:pt>
                  <c:pt idx="187">
                    <c:v>x</c:v>
                  </c:pt>
                  <c:pt idx="188">
                    <c:v>x</c:v>
                  </c:pt>
                  <c:pt idx="189">
                    <c:v>x</c:v>
                  </c:pt>
                  <c:pt idx="190">
                    <c:v>x</c:v>
                  </c:pt>
                  <c:pt idx="191">
                    <c:v>x</c:v>
                  </c:pt>
                  <c:pt idx="192">
                    <c:v>x</c:v>
                  </c:pt>
                  <c:pt idx="193">
                    <c:v>x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10E-D5B8-4597-93A2-1006721C101A}"/>
            </c:ext>
          </c:extLst>
        </c:ser>
        <c:ser>
          <c:idx val="15"/>
          <c:order val="18"/>
          <c:tx>
            <c:v>Batman</c:v>
          </c:tx>
          <c:marker>
            <c:symbol val="none"/>
          </c:marker>
          <c:dLbls>
            <c:dLbl>
              <c:idx val="0"/>
              <c:tx>
                <c:rich>
                  <a:bodyPr/>
                  <a:lstStyle/>
                  <a:p>
                    <a:pPr>
                      <a:defRPr/>
                    </a:pPr>
                    <a:fld id="{318D83C8-2779-504B-9C71-263104771F7E}" type="CELLRANGE">
                      <a:rPr lang="en-US" sz="2000" b="1">
                        <a:solidFill>
                          <a:srgbClr val="00B0F0"/>
                        </a:solidFill>
                      </a:rPr>
                      <a:pPr>
                        <a:defRPr/>
                      </a:pPr>
                      <a:t>[CELLRANGE]</a:t>
                    </a:fld>
                    <a:endParaRPr lang="en-US"/>
                  </a:p>
                </c:rich>
              </c:tx>
              <c:spPr>
                <a:solidFill>
                  <a:srgbClr val="FF0000"/>
                </a:solidFill>
                <a:ln w="28575">
                  <a:solidFill>
                    <a:schemeClr val="tx1"/>
                  </a:solidFill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irregularSeal1">
                      <a:avLst/>
                    </a:prstGeom>
                  </c15:spPr>
                  <c15:layout>
                    <c:manualLayout>
                      <c:w val="0.25318307551873798"/>
                      <c:h val="0.18709826334468285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0F-D5B8-4597-93A2-1006721C101A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SCORECHART!$C$90</c:f>
              <c:numCache>
                <c:formatCode>General</c:formatCode>
                <c:ptCount val="1"/>
                <c:pt idx="0">
                  <c:v>0</c:v>
                </c:pt>
              </c:numCache>
            </c:numRef>
          </c:xVal>
          <c:yVal>
            <c:numRef>
              <c:f>SCORECHART!$D$90</c:f>
              <c:numCache>
                <c:formatCode>General</c:formatCode>
                <c:ptCount val="1"/>
                <c:pt idx="0">
                  <c:v>#N/A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SCORECHART!$G$90</c15:f>
                <c15:dlblRangeCache>
                  <c:ptCount val="1"/>
                  <c:pt idx="0">
                    <c:v>YASS!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110-D5B8-4597-93A2-1006721C101A}"/>
            </c:ext>
          </c:extLst>
        </c:ser>
        <c:ser>
          <c:idx val="17"/>
          <c:order val="19"/>
          <c:tx>
            <c:strRef>
              <c:f>SCORECHART!$F$74</c:f>
              <c:strCache>
                <c:ptCount val="1"/>
                <c:pt idx="0">
                  <c:v>μ on the graph</c:v>
                </c:pt>
              </c:strCache>
            </c:strRef>
          </c:tx>
          <c:marker>
            <c:symbol val="none"/>
          </c:marker>
          <c:dLbls>
            <c:dLbl>
              <c:idx val="0"/>
              <c:tx>
                <c:rich>
                  <a:bodyPr wrap="square" lIns="38100" tIns="0" rIns="38100" bIns="182880" anchor="ctr">
                    <a:spAutoFit/>
                  </a:bodyPr>
                  <a:lstStyle/>
                  <a:p>
                    <a:pPr>
                      <a:defRPr sz="1400" b="1"/>
                    </a:pPr>
                    <a:fld id="{33B7E6D4-C200-46C0-B7E1-2419AB3B9C9A}" type="CELLRANGE">
                      <a:rPr lang="en-US"/>
                      <a:pPr>
                        <a:defRPr sz="1400" b="1"/>
                      </a:pPr>
                      <a:t>[CELLRANGE]</a:t>
                    </a:fld>
                    <a:endParaRPr lang="en-US"/>
                  </a:p>
                </c:rich>
              </c:tx>
              <c:spPr>
                <a:solidFill>
                  <a:schemeClr val="bg1"/>
                </a:solidFill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11-D5B8-4597-93A2-1006721C101A}"/>
                </c:ext>
              </c:extLst>
            </c:dLbl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wrap="square" lIns="38100" tIns="0" rIns="38100" bIns="19050" anchor="ctr">
                <a:spAutoFit/>
              </a:bodyPr>
              <a:lstStyle/>
              <a:p>
                <a:pPr>
                  <a:defRPr sz="1400" b="1"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SCORECHART!$G$75</c:f>
              <c:numCache>
                <c:formatCode>General</c:formatCode>
                <c:ptCount val="1"/>
                <c:pt idx="0">
                  <c:v>0</c:v>
                </c:pt>
              </c:numCache>
            </c:numRef>
          </c:xVal>
          <c:yVal>
            <c:numRef>
              <c:f>SCORECHART!$H$75</c:f>
              <c:numCache>
                <c:formatCode>General</c:formatCode>
                <c:ptCount val="1"/>
                <c:pt idx="0">
                  <c:v>0.04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SCORECHART!$I$75</c15:f>
                <c15:dlblRangeCache>
                  <c:ptCount val="1"/>
                  <c:pt idx="0">
                    <c:v>μ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112-D5B8-4597-93A2-1006721C10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32317152"/>
        <c:axId val="930277696"/>
      </c:scatterChart>
      <c:valAx>
        <c:axId val="1632317152"/>
        <c:scaling>
          <c:orientation val="minMax"/>
          <c:min val="-4"/>
        </c:scaling>
        <c:delete val="0"/>
        <c:axPos val="b"/>
        <c:numFmt formatCode="0" sourceLinked="0"/>
        <c:majorTickMark val="none"/>
        <c:minorTickMark val="none"/>
        <c:tickLblPos val="none"/>
        <c:spPr>
          <a:noFill/>
          <a:ln w="9525" cap="flat" cmpd="sng" algn="ctr">
            <a:solidFill>
              <a:srgbClr val="00B0F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0277696"/>
        <c:crosses val="autoZero"/>
        <c:crossBetween val="midCat"/>
      </c:valAx>
      <c:valAx>
        <c:axId val="930277696"/>
        <c:scaling>
          <c:orientation val="minMax"/>
          <c:max val="0.5"/>
          <c:min val="-0.21"/>
        </c:scaling>
        <c:delete val="1"/>
        <c:axPos val="l"/>
        <c:numFmt formatCode="General" sourceLinked="1"/>
        <c:majorTickMark val="out"/>
        <c:minorTickMark val="none"/>
        <c:tickLblPos val="nextTo"/>
        <c:crossAx val="16323171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4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447676</xdr:colOff>
      <xdr:row>10</xdr:row>
      <xdr:rowOff>28575</xdr:rowOff>
    </xdr:from>
    <xdr:ext cx="3155949" cy="1552804"/>
    <xdr:pic>
      <xdr:nvPicPr>
        <xdr:cNvPr id="2" name="Picture 1" descr="Discrete Data - Cuemath">
          <a:extLst>
            <a:ext uri="{FF2B5EF4-FFF2-40B4-BE49-F238E27FC236}">
              <a16:creationId xmlns:a16="http://schemas.microsoft.com/office/drawing/2014/main" id="{DF8B3697-7499-4788-A154-B7D24FA7BA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4576" y="1835150"/>
          <a:ext cx="3155949" cy="1552804"/>
        </a:xfrm>
        <a:prstGeom prst="rect">
          <a:avLst/>
        </a:prstGeom>
      </xdr:spPr>
    </xdr:pic>
    <xdr:clientData/>
  </xdr:oneCellAnchor>
  <xdr:twoCellAnchor editAs="oneCell">
    <xdr:from>
      <xdr:col>14</xdr:col>
      <xdr:colOff>0</xdr:colOff>
      <xdr:row>25</xdr:row>
      <xdr:rowOff>0</xdr:rowOff>
    </xdr:from>
    <xdr:to>
      <xdr:col>14</xdr:col>
      <xdr:colOff>304800</xdr:colOff>
      <xdr:row>26</xdr:row>
      <xdr:rowOff>123825</xdr:rowOff>
    </xdr:to>
    <xdr:sp macro="" textlink="">
      <xdr:nvSpPr>
        <xdr:cNvPr id="3" name="AutoShape 1" descr="Output image">
          <a:extLst>
            <a:ext uri="{FF2B5EF4-FFF2-40B4-BE49-F238E27FC236}">
              <a16:creationId xmlns:a16="http://schemas.microsoft.com/office/drawing/2014/main" id="{5D3A0EC6-F9B1-42A1-B2C6-D24644D1F04E}"/>
            </a:ext>
          </a:extLst>
        </xdr:cNvPr>
        <xdr:cNvSpPr>
          <a:spLocks noChangeAspect="1" noChangeArrowheads="1"/>
        </xdr:cNvSpPr>
      </xdr:nvSpPr>
      <xdr:spPr bwMode="auto">
        <a:xfrm>
          <a:off x="9039225" y="4524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15</xdr:col>
      <xdr:colOff>0</xdr:colOff>
      <xdr:row>30</xdr:row>
      <xdr:rowOff>0</xdr:rowOff>
    </xdr:from>
    <xdr:to>
      <xdr:col>15</xdr:col>
      <xdr:colOff>304800</xdr:colOff>
      <xdr:row>33</xdr:row>
      <xdr:rowOff>44450</xdr:rowOff>
    </xdr:to>
    <xdr:sp macro="" textlink="">
      <xdr:nvSpPr>
        <xdr:cNvPr id="4" name="AutoShape 2" descr="Output image">
          <a:extLst>
            <a:ext uri="{FF2B5EF4-FFF2-40B4-BE49-F238E27FC236}">
              <a16:creationId xmlns:a16="http://schemas.microsoft.com/office/drawing/2014/main" id="{327AC0C2-9861-4653-B98F-FF41A60FB3E6}"/>
            </a:ext>
          </a:extLst>
        </xdr:cNvPr>
        <xdr:cNvSpPr>
          <a:spLocks noChangeAspect="1" noChangeArrowheads="1"/>
        </xdr:cNvSpPr>
      </xdr:nvSpPr>
      <xdr:spPr bwMode="auto">
        <a:xfrm>
          <a:off x="9658350" y="5429250"/>
          <a:ext cx="304800" cy="301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13</xdr:col>
      <xdr:colOff>489668</xdr:colOff>
      <xdr:row>2</xdr:row>
      <xdr:rowOff>44449</xdr:rowOff>
    </xdr:from>
    <xdr:to>
      <xdr:col>20</xdr:col>
      <xdr:colOff>219075</xdr:colOff>
      <xdr:row>28</xdr:row>
      <xdr:rowOff>107949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FEEFD55A-B708-4662-AF05-64DC4201A1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868493" y="409574"/>
          <a:ext cx="4409357" cy="31432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447676</xdr:colOff>
      <xdr:row>10</xdr:row>
      <xdr:rowOff>28575</xdr:rowOff>
    </xdr:from>
    <xdr:ext cx="3155949" cy="1552804"/>
    <xdr:pic>
      <xdr:nvPicPr>
        <xdr:cNvPr id="2" name="Picture 1" descr="Discrete Data - Cuemath">
          <a:extLst>
            <a:ext uri="{FF2B5EF4-FFF2-40B4-BE49-F238E27FC236}">
              <a16:creationId xmlns:a16="http://schemas.microsoft.com/office/drawing/2014/main" id="{58341677-C71C-4177-A4A2-A312C32B7E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4576" y="1835150"/>
          <a:ext cx="3155949" cy="1552804"/>
        </a:xfrm>
        <a:prstGeom prst="rect">
          <a:avLst/>
        </a:prstGeom>
      </xdr:spPr>
    </xdr:pic>
    <xdr:clientData/>
  </xdr:oneCellAnchor>
  <xdr:twoCellAnchor editAs="oneCell">
    <xdr:from>
      <xdr:col>14</xdr:col>
      <xdr:colOff>0</xdr:colOff>
      <xdr:row>25</xdr:row>
      <xdr:rowOff>0</xdr:rowOff>
    </xdr:from>
    <xdr:to>
      <xdr:col>14</xdr:col>
      <xdr:colOff>304800</xdr:colOff>
      <xdr:row>26</xdr:row>
      <xdr:rowOff>120650</xdr:rowOff>
    </xdr:to>
    <xdr:sp macro="" textlink="">
      <xdr:nvSpPr>
        <xdr:cNvPr id="3" name="AutoShape 1" descr="Output image">
          <a:extLst>
            <a:ext uri="{FF2B5EF4-FFF2-40B4-BE49-F238E27FC236}">
              <a16:creationId xmlns:a16="http://schemas.microsoft.com/office/drawing/2014/main" id="{C611C383-F76C-4A81-B488-65C3491512F9}"/>
            </a:ext>
          </a:extLst>
        </xdr:cNvPr>
        <xdr:cNvSpPr>
          <a:spLocks noChangeAspect="1" noChangeArrowheads="1"/>
        </xdr:cNvSpPr>
      </xdr:nvSpPr>
      <xdr:spPr bwMode="auto">
        <a:xfrm>
          <a:off x="9039225" y="4524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15</xdr:col>
      <xdr:colOff>0</xdr:colOff>
      <xdr:row>30</xdr:row>
      <xdr:rowOff>0</xdr:rowOff>
    </xdr:from>
    <xdr:to>
      <xdr:col>15</xdr:col>
      <xdr:colOff>304800</xdr:colOff>
      <xdr:row>33</xdr:row>
      <xdr:rowOff>47625</xdr:rowOff>
    </xdr:to>
    <xdr:sp macro="" textlink="">
      <xdr:nvSpPr>
        <xdr:cNvPr id="4" name="AutoShape 2" descr="Output image">
          <a:extLst>
            <a:ext uri="{FF2B5EF4-FFF2-40B4-BE49-F238E27FC236}">
              <a16:creationId xmlns:a16="http://schemas.microsoft.com/office/drawing/2014/main" id="{A35AB2D8-FA08-45C6-BE54-039ADD5A1224}"/>
            </a:ext>
          </a:extLst>
        </xdr:cNvPr>
        <xdr:cNvSpPr>
          <a:spLocks noChangeAspect="1" noChangeArrowheads="1"/>
        </xdr:cNvSpPr>
      </xdr:nvSpPr>
      <xdr:spPr bwMode="auto">
        <a:xfrm>
          <a:off x="9658350" y="5429250"/>
          <a:ext cx="304800" cy="301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13</xdr:col>
      <xdr:colOff>489668</xdr:colOff>
      <xdr:row>2</xdr:row>
      <xdr:rowOff>44449</xdr:rowOff>
    </xdr:from>
    <xdr:to>
      <xdr:col>20</xdr:col>
      <xdr:colOff>215900</xdr:colOff>
      <xdr:row>28</xdr:row>
      <xdr:rowOff>107949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D2E0DF09-D044-4076-9978-DEFFD1B80F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868493" y="409574"/>
          <a:ext cx="4409357" cy="31432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447676</xdr:colOff>
      <xdr:row>10</xdr:row>
      <xdr:rowOff>28575</xdr:rowOff>
    </xdr:from>
    <xdr:ext cx="3155949" cy="1552804"/>
    <xdr:pic>
      <xdr:nvPicPr>
        <xdr:cNvPr id="2" name="Picture 1" descr="Discrete Data - Cuemath">
          <a:extLst>
            <a:ext uri="{FF2B5EF4-FFF2-40B4-BE49-F238E27FC236}">
              <a16:creationId xmlns:a16="http://schemas.microsoft.com/office/drawing/2014/main" id="{8A3F961B-EA87-425F-A764-4ABDED32A8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4576" y="1835150"/>
          <a:ext cx="3155949" cy="1552804"/>
        </a:xfrm>
        <a:prstGeom prst="rect">
          <a:avLst/>
        </a:prstGeom>
      </xdr:spPr>
    </xdr:pic>
    <xdr:clientData/>
  </xdr:oneCellAnchor>
  <xdr:twoCellAnchor editAs="oneCell">
    <xdr:from>
      <xdr:col>14</xdr:col>
      <xdr:colOff>0</xdr:colOff>
      <xdr:row>25</xdr:row>
      <xdr:rowOff>0</xdr:rowOff>
    </xdr:from>
    <xdr:to>
      <xdr:col>14</xdr:col>
      <xdr:colOff>304800</xdr:colOff>
      <xdr:row>26</xdr:row>
      <xdr:rowOff>120650</xdr:rowOff>
    </xdr:to>
    <xdr:sp macro="" textlink="">
      <xdr:nvSpPr>
        <xdr:cNvPr id="3" name="AutoShape 1" descr="Output image">
          <a:extLst>
            <a:ext uri="{FF2B5EF4-FFF2-40B4-BE49-F238E27FC236}">
              <a16:creationId xmlns:a16="http://schemas.microsoft.com/office/drawing/2014/main" id="{6111496C-6C3C-4B78-9915-7F9E270B55A5}"/>
            </a:ext>
          </a:extLst>
        </xdr:cNvPr>
        <xdr:cNvSpPr>
          <a:spLocks noChangeAspect="1" noChangeArrowheads="1"/>
        </xdr:cNvSpPr>
      </xdr:nvSpPr>
      <xdr:spPr bwMode="auto">
        <a:xfrm>
          <a:off x="9039225" y="4524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15</xdr:col>
      <xdr:colOff>0</xdr:colOff>
      <xdr:row>30</xdr:row>
      <xdr:rowOff>0</xdr:rowOff>
    </xdr:from>
    <xdr:to>
      <xdr:col>15</xdr:col>
      <xdr:colOff>304800</xdr:colOff>
      <xdr:row>31</xdr:row>
      <xdr:rowOff>123825</xdr:rowOff>
    </xdr:to>
    <xdr:sp macro="" textlink="">
      <xdr:nvSpPr>
        <xdr:cNvPr id="4" name="AutoShape 2" descr="Output image">
          <a:extLst>
            <a:ext uri="{FF2B5EF4-FFF2-40B4-BE49-F238E27FC236}">
              <a16:creationId xmlns:a16="http://schemas.microsoft.com/office/drawing/2014/main" id="{AE34780F-7896-42A8-8746-51B1568C02C6}"/>
            </a:ext>
          </a:extLst>
        </xdr:cNvPr>
        <xdr:cNvSpPr>
          <a:spLocks noChangeAspect="1" noChangeArrowheads="1"/>
        </xdr:cNvSpPr>
      </xdr:nvSpPr>
      <xdr:spPr bwMode="auto">
        <a:xfrm>
          <a:off x="9658350" y="5429250"/>
          <a:ext cx="304800" cy="301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13</xdr:col>
      <xdr:colOff>489668</xdr:colOff>
      <xdr:row>2</xdr:row>
      <xdr:rowOff>44449</xdr:rowOff>
    </xdr:from>
    <xdr:to>
      <xdr:col>20</xdr:col>
      <xdr:colOff>215900</xdr:colOff>
      <xdr:row>19</xdr:row>
      <xdr:rowOff>114299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848A7C11-14D2-4814-B4AB-E4022F7E99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868493" y="409574"/>
          <a:ext cx="4409357" cy="31432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447676</xdr:colOff>
      <xdr:row>10</xdr:row>
      <xdr:rowOff>28575</xdr:rowOff>
    </xdr:from>
    <xdr:ext cx="3155949" cy="1552804"/>
    <xdr:pic>
      <xdr:nvPicPr>
        <xdr:cNvPr id="2" name="Picture 1" descr="Discrete Data - Cuemath">
          <a:extLst>
            <a:ext uri="{FF2B5EF4-FFF2-40B4-BE49-F238E27FC236}">
              <a16:creationId xmlns:a16="http://schemas.microsoft.com/office/drawing/2014/main" id="{E5F66921-5B6E-46E4-9A5E-822E1D40E2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4576" y="1473200"/>
          <a:ext cx="3155949" cy="1552804"/>
        </a:xfrm>
        <a:prstGeom prst="rect">
          <a:avLst/>
        </a:prstGeom>
      </xdr:spPr>
    </xdr:pic>
    <xdr:clientData/>
  </xdr:oneCellAnchor>
  <xdr:twoCellAnchor editAs="oneCell">
    <xdr:from>
      <xdr:col>14</xdr:col>
      <xdr:colOff>0</xdr:colOff>
      <xdr:row>25</xdr:row>
      <xdr:rowOff>0</xdr:rowOff>
    </xdr:from>
    <xdr:to>
      <xdr:col>14</xdr:col>
      <xdr:colOff>304800</xdr:colOff>
      <xdr:row>26</xdr:row>
      <xdr:rowOff>123825</xdr:rowOff>
    </xdr:to>
    <xdr:sp macro="" textlink="">
      <xdr:nvSpPr>
        <xdr:cNvPr id="3" name="AutoShape 1" descr="Output image">
          <a:extLst>
            <a:ext uri="{FF2B5EF4-FFF2-40B4-BE49-F238E27FC236}">
              <a16:creationId xmlns:a16="http://schemas.microsoft.com/office/drawing/2014/main" id="{A61F8C56-48EA-4C47-AF6E-F60D5BF7F95D}"/>
            </a:ext>
          </a:extLst>
        </xdr:cNvPr>
        <xdr:cNvSpPr>
          <a:spLocks noChangeAspect="1" noChangeArrowheads="1"/>
        </xdr:cNvSpPr>
      </xdr:nvSpPr>
      <xdr:spPr bwMode="auto">
        <a:xfrm>
          <a:off x="9039225" y="4162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15</xdr:col>
      <xdr:colOff>0</xdr:colOff>
      <xdr:row>30</xdr:row>
      <xdr:rowOff>0</xdr:rowOff>
    </xdr:from>
    <xdr:to>
      <xdr:col>15</xdr:col>
      <xdr:colOff>304800</xdr:colOff>
      <xdr:row>33</xdr:row>
      <xdr:rowOff>44450</xdr:rowOff>
    </xdr:to>
    <xdr:sp macro="" textlink="">
      <xdr:nvSpPr>
        <xdr:cNvPr id="4" name="AutoShape 2" descr="Output image">
          <a:extLst>
            <a:ext uri="{FF2B5EF4-FFF2-40B4-BE49-F238E27FC236}">
              <a16:creationId xmlns:a16="http://schemas.microsoft.com/office/drawing/2014/main" id="{6F8127B3-0714-44BF-994F-84826F9A4458}"/>
            </a:ext>
          </a:extLst>
        </xdr:cNvPr>
        <xdr:cNvSpPr>
          <a:spLocks noChangeAspect="1" noChangeArrowheads="1"/>
        </xdr:cNvSpPr>
      </xdr:nvSpPr>
      <xdr:spPr bwMode="auto">
        <a:xfrm>
          <a:off x="9658350" y="5067300"/>
          <a:ext cx="304800" cy="301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13</xdr:col>
      <xdr:colOff>489668</xdr:colOff>
      <xdr:row>2</xdr:row>
      <xdr:rowOff>44449</xdr:rowOff>
    </xdr:from>
    <xdr:to>
      <xdr:col>20</xdr:col>
      <xdr:colOff>219075</xdr:colOff>
      <xdr:row>28</xdr:row>
      <xdr:rowOff>104774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7798E38F-43B4-47FE-A529-54A73CA4A4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868493" y="47624"/>
          <a:ext cx="4409357" cy="31432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645586</xdr:colOff>
      <xdr:row>11</xdr:row>
      <xdr:rowOff>8468</xdr:rowOff>
    </xdr:from>
    <xdr:to>
      <xdr:col>13</xdr:col>
      <xdr:colOff>131236</xdr:colOff>
      <xdr:row>28</xdr:row>
      <xdr:rowOff>129118</xdr:rowOff>
    </xdr:to>
    <xdr:graphicFrame macro="">
      <xdr:nvGraphicFramePr>
        <xdr:cNvPr id="2" name="Keep Chart 5">
          <a:extLst>
            <a:ext uri="{FF2B5EF4-FFF2-40B4-BE49-F238E27FC236}">
              <a16:creationId xmlns:a16="http://schemas.microsoft.com/office/drawing/2014/main" id="{6CA6418E-AECE-4A63-B944-46E3AEE5E34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218081</xdr:colOff>
      <xdr:row>32</xdr:row>
      <xdr:rowOff>38485</xdr:rowOff>
    </xdr:from>
    <xdr:to>
      <xdr:col>13</xdr:col>
      <xdr:colOff>820576</xdr:colOff>
      <xdr:row>53</xdr:row>
      <xdr:rowOff>44788</xdr:rowOff>
    </xdr:to>
    <xdr:graphicFrame macro="">
      <xdr:nvGraphicFramePr>
        <xdr:cNvPr id="3" name="Keep Chart 1">
          <a:extLst>
            <a:ext uri="{FF2B5EF4-FFF2-40B4-BE49-F238E27FC236}">
              <a16:creationId xmlns:a16="http://schemas.microsoft.com/office/drawing/2014/main" id="{CF0D64D9-1B70-4191-9506-7E72997C07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645586</xdr:colOff>
      <xdr:row>11</xdr:row>
      <xdr:rowOff>8468</xdr:rowOff>
    </xdr:from>
    <xdr:to>
      <xdr:col>13</xdr:col>
      <xdr:colOff>131236</xdr:colOff>
      <xdr:row>28</xdr:row>
      <xdr:rowOff>129118</xdr:rowOff>
    </xdr:to>
    <xdr:graphicFrame macro="">
      <xdr:nvGraphicFramePr>
        <xdr:cNvPr id="2" name="Keep Chart 5">
          <a:extLst>
            <a:ext uri="{FF2B5EF4-FFF2-40B4-BE49-F238E27FC236}">
              <a16:creationId xmlns:a16="http://schemas.microsoft.com/office/drawing/2014/main" id="{44898D68-C1D8-44D6-BC02-6975115362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218081</xdr:colOff>
      <xdr:row>32</xdr:row>
      <xdr:rowOff>38485</xdr:rowOff>
    </xdr:from>
    <xdr:to>
      <xdr:col>13</xdr:col>
      <xdr:colOff>820576</xdr:colOff>
      <xdr:row>53</xdr:row>
      <xdr:rowOff>44788</xdr:rowOff>
    </xdr:to>
    <xdr:graphicFrame macro="">
      <xdr:nvGraphicFramePr>
        <xdr:cNvPr id="3" name="Keep Chart 1">
          <a:extLst>
            <a:ext uri="{FF2B5EF4-FFF2-40B4-BE49-F238E27FC236}">
              <a16:creationId xmlns:a16="http://schemas.microsoft.com/office/drawing/2014/main" id="{D5FF6F4A-C584-47E9-9C9D-445CB6E47B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645586</xdr:colOff>
      <xdr:row>11</xdr:row>
      <xdr:rowOff>8468</xdr:rowOff>
    </xdr:from>
    <xdr:to>
      <xdr:col>13</xdr:col>
      <xdr:colOff>131236</xdr:colOff>
      <xdr:row>28</xdr:row>
      <xdr:rowOff>129118</xdr:rowOff>
    </xdr:to>
    <xdr:graphicFrame macro="">
      <xdr:nvGraphicFramePr>
        <xdr:cNvPr id="2" name="Keep Chart 5">
          <a:extLst>
            <a:ext uri="{FF2B5EF4-FFF2-40B4-BE49-F238E27FC236}">
              <a16:creationId xmlns:a16="http://schemas.microsoft.com/office/drawing/2014/main" id="{0F18A070-4B0C-4F5D-9AFD-E434EDEABB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218081</xdr:colOff>
      <xdr:row>32</xdr:row>
      <xdr:rowOff>38485</xdr:rowOff>
    </xdr:from>
    <xdr:to>
      <xdr:col>13</xdr:col>
      <xdr:colOff>820576</xdr:colOff>
      <xdr:row>53</xdr:row>
      <xdr:rowOff>44788</xdr:rowOff>
    </xdr:to>
    <xdr:graphicFrame macro="">
      <xdr:nvGraphicFramePr>
        <xdr:cNvPr id="3" name="Keep Chart 1">
          <a:extLst>
            <a:ext uri="{FF2B5EF4-FFF2-40B4-BE49-F238E27FC236}">
              <a16:creationId xmlns:a16="http://schemas.microsoft.com/office/drawing/2014/main" id="{1F6A1CE1-D0E1-4EE8-97B3-7FFA53268A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645586</xdr:colOff>
      <xdr:row>11</xdr:row>
      <xdr:rowOff>8468</xdr:rowOff>
    </xdr:from>
    <xdr:to>
      <xdr:col>13</xdr:col>
      <xdr:colOff>131236</xdr:colOff>
      <xdr:row>28</xdr:row>
      <xdr:rowOff>129118</xdr:rowOff>
    </xdr:to>
    <xdr:graphicFrame macro="">
      <xdr:nvGraphicFramePr>
        <xdr:cNvPr id="2" name="Keep Chart 5">
          <a:extLst>
            <a:ext uri="{FF2B5EF4-FFF2-40B4-BE49-F238E27FC236}">
              <a16:creationId xmlns:a16="http://schemas.microsoft.com/office/drawing/2014/main" id="{61162BA6-8227-4D75-B2EE-3C6F1F4008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218081</xdr:colOff>
      <xdr:row>32</xdr:row>
      <xdr:rowOff>38485</xdr:rowOff>
    </xdr:from>
    <xdr:to>
      <xdr:col>13</xdr:col>
      <xdr:colOff>820576</xdr:colOff>
      <xdr:row>53</xdr:row>
      <xdr:rowOff>44788</xdr:rowOff>
    </xdr:to>
    <xdr:graphicFrame macro="">
      <xdr:nvGraphicFramePr>
        <xdr:cNvPr id="3" name="Keep Chart 1">
          <a:extLst>
            <a:ext uri="{FF2B5EF4-FFF2-40B4-BE49-F238E27FC236}">
              <a16:creationId xmlns:a16="http://schemas.microsoft.com/office/drawing/2014/main" id="{808159B1-3A19-479D-AB14-EF75E954FB3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126999</xdr:colOff>
      <xdr:row>1</xdr:row>
      <xdr:rowOff>52917</xdr:rowOff>
    </xdr:from>
    <xdr:to>
      <xdr:col>10</xdr:col>
      <xdr:colOff>988786</xdr:colOff>
      <xdr:row>22</xdr:row>
      <xdr:rowOff>128012</xdr:rowOff>
    </xdr:to>
    <xdr:graphicFrame macro="">
      <xdr:nvGraphicFramePr>
        <xdr:cNvPr id="2" name="Keep Chart 1">
          <a:extLst>
            <a:ext uri="{FF2B5EF4-FFF2-40B4-BE49-F238E27FC236}">
              <a16:creationId xmlns:a16="http://schemas.microsoft.com/office/drawing/2014/main" id="{497E559F-6B0A-4BBE-A0B5-0C7EC5BDC0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7938</xdr:colOff>
      <xdr:row>1</xdr:row>
      <xdr:rowOff>55563</xdr:rowOff>
    </xdr:from>
    <xdr:to>
      <xdr:col>2</xdr:col>
      <xdr:colOff>1992313</xdr:colOff>
      <xdr:row>18</xdr:row>
      <xdr:rowOff>87314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DC50A87-69DE-4FD3-A4D3-2159E324D9D5}"/>
            </a:ext>
          </a:extLst>
        </xdr:cNvPr>
        <xdr:cNvSpPr txBox="1"/>
      </xdr:nvSpPr>
      <xdr:spPr>
        <a:xfrm>
          <a:off x="363538" y="236538"/>
          <a:ext cx="2682875" cy="346710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2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74C929-3A00-46A3-8C58-C6F3E03A6531}">
  <sheetPr codeName="Sheet91">
    <tabColor rgb="FFFFFF00"/>
  </sheetPr>
  <dimension ref="A1:G53"/>
  <sheetViews>
    <sheetView topLeftCell="A25" zoomScale="160" zoomScaleNormal="160" workbookViewId="0">
      <selection activeCell="B40" sqref="B40"/>
    </sheetView>
  </sheetViews>
  <sheetFormatPr defaultColWidth="8.81640625" defaultRowHeight="14.5"/>
  <cols>
    <col min="1" max="1" width="30.6328125" customWidth="1"/>
    <col min="2" max="2" width="53.81640625" customWidth="1"/>
    <col min="4" max="4" width="10.453125" customWidth="1"/>
  </cols>
  <sheetData>
    <row r="1" spans="1:7" ht="27" customHeight="1"/>
    <row r="2" spans="1:7" ht="27" customHeight="1"/>
    <row r="3" spans="1:7" ht="15.5">
      <c r="A3" s="164" t="s">
        <v>552</v>
      </c>
      <c r="B3" s="164" t="s">
        <v>553</v>
      </c>
      <c r="D3" s="165"/>
    </row>
    <row r="4" spans="1:7">
      <c r="A4" s="166" t="s">
        <v>554</v>
      </c>
      <c r="B4" t="s">
        <v>555</v>
      </c>
    </row>
    <row r="5" spans="1:7">
      <c r="A5" s="166" t="s">
        <v>556</v>
      </c>
      <c r="B5" t="s">
        <v>557</v>
      </c>
    </row>
    <row r="6" spans="1:7">
      <c r="A6" s="166" t="s">
        <v>558</v>
      </c>
      <c r="B6" t="s">
        <v>559</v>
      </c>
    </row>
    <row r="7" spans="1:7">
      <c r="A7" s="166" t="s">
        <v>560</v>
      </c>
      <c r="B7" t="s">
        <v>561</v>
      </c>
    </row>
    <row r="8" spans="1:7">
      <c r="A8" s="166" t="s">
        <v>562</v>
      </c>
      <c r="B8" t="s">
        <v>563</v>
      </c>
    </row>
    <row r="9" spans="1:7">
      <c r="A9" s="166" t="s">
        <v>564</v>
      </c>
      <c r="B9" t="s">
        <v>565</v>
      </c>
      <c r="G9" s="167"/>
    </row>
    <row r="10" spans="1:7">
      <c r="A10" s="166" t="s">
        <v>566</v>
      </c>
      <c r="B10" t="s">
        <v>567</v>
      </c>
    </row>
    <row r="11" spans="1:7">
      <c r="A11" s="166" t="s">
        <v>568</v>
      </c>
      <c r="B11" t="s">
        <v>569</v>
      </c>
    </row>
    <row r="12" spans="1:7">
      <c r="A12" s="166" t="s">
        <v>570</v>
      </c>
      <c r="B12" t="s">
        <v>571</v>
      </c>
    </row>
    <row r="13" spans="1:7">
      <c r="A13" s="166" t="s">
        <v>572</v>
      </c>
      <c r="B13" t="s">
        <v>573</v>
      </c>
    </row>
    <row r="14" spans="1:7">
      <c r="A14" t="s">
        <v>574</v>
      </c>
      <c r="B14" t="s">
        <v>575</v>
      </c>
    </row>
    <row r="15" spans="1:7">
      <c r="A15" t="s">
        <v>576</v>
      </c>
      <c r="B15" t="s">
        <v>577</v>
      </c>
    </row>
    <row r="16" spans="1:7">
      <c r="A16" t="s">
        <v>578</v>
      </c>
      <c r="B16" t="s">
        <v>579</v>
      </c>
    </row>
    <row r="17" spans="1:2">
      <c r="A17" t="s">
        <v>580</v>
      </c>
      <c r="B17" t="s">
        <v>581</v>
      </c>
    </row>
    <row r="18" spans="1:2">
      <c r="A18" t="s">
        <v>582</v>
      </c>
      <c r="B18" t="s">
        <v>583</v>
      </c>
    </row>
    <row r="19" spans="1:2">
      <c r="A19" t="s">
        <v>584</v>
      </c>
      <c r="B19" t="s">
        <v>585</v>
      </c>
    </row>
    <row r="20" spans="1:2">
      <c r="A20" t="s">
        <v>586</v>
      </c>
      <c r="B20" t="s">
        <v>587</v>
      </c>
    </row>
    <row r="21" spans="1:2">
      <c r="A21" t="s">
        <v>588</v>
      </c>
      <c r="B21" t="s">
        <v>589</v>
      </c>
    </row>
    <row r="22" spans="1:2">
      <c r="A22" t="s">
        <v>590</v>
      </c>
      <c r="B22" t="s">
        <v>591</v>
      </c>
    </row>
    <row r="23" spans="1:2">
      <c r="A23" t="s">
        <v>592</v>
      </c>
      <c r="B23" t="s">
        <v>593</v>
      </c>
    </row>
    <row r="24" spans="1:2">
      <c r="A24" t="s">
        <v>594</v>
      </c>
      <c r="B24" t="s">
        <v>595</v>
      </c>
    </row>
    <row r="25" spans="1:2">
      <c r="A25" t="s">
        <v>596</v>
      </c>
      <c r="B25" t="s">
        <v>597</v>
      </c>
    </row>
    <row r="26" spans="1:2">
      <c r="A26" t="s">
        <v>598</v>
      </c>
      <c r="B26" t="s">
        <v>599</v>
      </c>
    </row>
    <row r="27" spans="1:2">
      <c r="A27" t="s">
        <v>600</v>
      </c>
      <c r="B27" t="s">
        <v>601</v>
      </c>
    </row>
    <row r="28" spans="1:2">
      <c r="A28" t="s">
        <v>602</v>
      </c>
      <c r="B28" t="s">
        <v>603</v>
      </c>
    </row>
    <row r="29" spans="1:2">
      <c r="A29" t="s">
        <v>604</v>
      </c>
      <c r="B29" t="s">
        <v>605</v>
      </c>
    </row>
    <row r="30" spans="1:2">
      <c r="A30" t="s">
        <v>606</v>
      </c>
      <c r="B30" t="s">
        <v>607</v>
      </c>
    </row>
    <row r="31" spans="1:2">
      <c r="A31" t="s">
        <v>608</v>
      </c>
      <c r="B31" t="s">
        <v>609</v>
      </c>
    </row>
    <row r="32" spans="1:2">
      <c r="A32" t="s">
        <v>610</v>
      </c>
      <c r="B32" t="s">
        <v>611</v>
      </c>
    </row>
    <row r="33" spans="1:2">
      <c r="A33" s="166" t="s">
        <v>612</v>
      </c>
      <c r="B33" t="s">
        <v>613</v>
      </c>
    </row>
    <row r="34" spans="1:2">
      <c r="A34" s="166" t="s">
        <v>614</v>
      </c>
      <c r="B34" t="s">
        <v>615</v>
      </c>
    </row>
    <row r="35" spans="1:2">
      <c r="A35" t="s">
        <v>616</v>
      </c>
      <c r="B35" t="s">
        <v>617</v>
      </c>
    </row>
    <row r="36" spans="1:2">
      <c r="A36" t="s">
        <v>618</v>
      </c>
      <c r="B36" t="s">
        <v>619</v>
      </c>
    </row>
    <row r="37" spans="1:2">
      <c r="A37" t="s">
        <v>620</v>
      </c>
      <c r="B37" t="s">
        <v>621</v>
      </c>
    </row>
    <row r="38" spans="1:2">
      <c r="A38" t="s">
        <v>622</v>
      </c>
      <c r="B38" t="s">
        <v>623</v>
      </c>
    </row>
    <row r="39" spans="1:2">
      <c r="A39" t="s">
        <v>624</v>
      </c>
      <c r="B39" t="s">
        <v>625</v>
      </c>
    </row>
    <row r="40" spans="1:2">
      <c r="A40" t="s">
        <v>626</v>
      </c>
      <c r="B40" t="s">
        <v>627</v>
      </c>
    </row>
    <row r="41" spans="1:2">
      <c r="A41" t="s">
        <v>628</v>
      </c>
      <c r="B41" t="s">
        <v>629</v>
      </c>
    </row>
    <row r="42" spans="1:2">
      <c r="A42" t="s">
        <v>630</v>
      </c>
      <c r="B42" t="s">
        <v>631</v>
      </c>
    </row>
    <row r="43" spans="1:2">
      <c r="A43" s="166" t="s">
        <v>632</v>
      </c>
      <c r="B43" t="s">
        <v>130</v>
      </c>
    </row>
    <row r="44" spans="1:2">
      <c r="A44" t="s">
        <v>633</v>
      </c>
      <c r="B44" t="s">
        <v>634</v>
      </c>
    </row>
    <row r="45" spans="1:2">
      <c r="A45" t="s">
        <v>635</v>
      </c>
      <c r="B45" t="s">
        <v>636</v>
      </c>
    </row>
    <row r="46" spans="1:2">
      <c r="A46" t="s">
        <v>637</v>
      </c>
      <c r="B46" t="s">
        <v>638</v>
      </c>
    </row>
    <row r="47" spans="1:2">
      <c r="A47" t="s">
        <v>639</v>
      </c>
      <c r="B47" t="s">
        <v>640</v>
      </c>
    </row>
    <row r="48" spans="1:2">
      <c r="A48" t="s">
        <v>641</v>
      </c>
      <c r="B48" t="s">
        <v>642</v>
      </c>
    </row>
    <row r="49" spans="1:2">
      <c r="A49" t="s">
        <v>643</v>
      </c>
      <c r="B49" t="s">
        <v>644</v>
      </c>
    </row>
    <row r="50" spans="1:2">
      <c r="A50" t="s">
        <v>645</v>
      </c>
      <c r="B50" t="s">
        <v>646</v>
      </c>
    </row>
    <row r="51" spans="1:2">
      <c r="A51" t="s">
        <v>647</v>
      </c>
      <c r="B51" t="s">
        <v>648</v>
      </c>
    </row>
    <row r="52" spans="1:2">
      <c r="A52" t="s">
        <v>649</v>
      </c>
      <c r="B52" t="s">
        <v>650</v>
      </c>
    </row>
    <row r="53" spans="1:2">
      <c r="A53" t="s">
        <v>651</v>
      </c>
      <c r="B53" t="s">
        <v>652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D21919-A097-4FF4-BC71-384178703E8B}">
  <dimension ref="A1:AO47"/>
  <sheetViews>
    <sheetView showGridLines="0" zoomScaleNormal="100" workbookViewId="0">
      <pane ySplit="2" topLeftCell="A3" activePane="bottomLeft" state="frozen"/>
      <selection pane="bottomLeft" activeCell="A3" sqref="A3:E3"/>
    </sheetView>
  </sheetViews>
  <sheetFormatPr defaultRowHeight="14.5"/>
  <cols>
    <col min="5" max="5" width="9.26953125" customWidth="1"/>
    <col min="6" max="6" width="12.1796875" bestFit="1" customWidth="1"/>
    <col min="13" max="13" width="12.08984375" bestFit="1" customWidth="1"/>
    <col min="15" max="15" width="57.36328125" customWidth="1"/>
    <col min="16" max="16" width="3.1796875" customWidth="1"/>
    <col min="24" max="24" width="17.08984375" bestFit="1" customWidth="1"/>
    <col min="25" max="25" width="11" bestFit="1" customWidth="1"/>
    <col min="29" max="29" width="10.08984375" bestFit="1" customWidth="1"/>
  </cols>
  <sheetData>
    <row r="1" spans="1:41" ht="22" customHeight="1">
      <c r="A1" s="176" t="s">
        <v>781</v>
      </c>
      <c r="B1" s="176" t="s">
        <v>463</v>
      </c>
      <c r="C1" s="176" t="s">
        <v>782</v>
      </c>
      <c r="D1" s="177" t="str" cm="1">
        <f t="array" aca="1" ref="D1" ca="1">IFERROR(
    _xlfn.LET(
        _xlpm.FileName, MID(CELL("filename", A1), FIND("]", CELL("filename", A1)) + 1, 255),
        _xlpm.DynamicRef, INDIRECT("'#_" &amp; _xlpm.FileName &amp; "'!" &amp; C2),
        IF(
            TYPE(_xlpm.DynamicRef) = 1,
            VLOOKUP(
                CELL("format", _xlpm.DynamicRef),
                FormatCodesSFX!$A$4:$B$53,
                2,
                FALSE
            ),
            _xlfn.SWITCH(
                TYPE(_xlpm.DynamicRef),
                2, "short text",
                4, "logical",
                16, "error",
                64, "long text",
                "Other"
            )
        )
    ),
    "Error in formula"
)</f>
        <v>error</v>
      </c>
      <c r="E1" s="176"/>
      <c r="F1" s="176"/>
      <c r="G1" s="176"/>
      <c r="H1" s="176"/>
      <c r="I1" s="177" t="str" cm="1">
        <f t="array" ref="I1">_xlfn.IFS(ROW(A100)&lt;100,"Undo deleted row or quit without saving",COLUMN(AZ1)&lt;52,"Undo deleted column or quit without saving",ROW(A100)&gt;100,"Undo inserted row or quit without saving",COLUMN(AZ1)&gt;52,"Undo inserted column or quit without saving",Scoreboard!$F$22&lt;&gt;"","Security compromised: Undo last action or quit without saving",TRUE=TRUE,"J Bobcat")</f>
        <v>J Bobcat</v>
      </c>
      <c r="J1" s="177"/>
      <c r="K1" s="177"/>
      <c r="L1" s="177" t="s">
        <v>783</v>
      </c>
      <c r="M1" s="177"/>
      <c r="N1" s="177"/>
      <c r="O1" s="177"/>
      <c r="P1" s="178" t="s">
        <v>784</v>
      </c>
      <c r="Q1" s="177"/>
      <c r="R1" s="177"/>
      <c r="S1" s="200" t="s">
        <v>787</v>
      </c>
      <c r="T1" s="180"/>
      <c r="U1" s="179"/>
      <c r="V1" s="180"/>
      <c r="W1" s="179"/>
      <c r="X1" s="176" t="str">
        <f t="shared" ref="X1:AA2" si="0">A1</f>
        <v>earned</v>
      </c>
      <c r="Y1" s="176" t="str">
        <f t="shared" si="0"/>
        <v>possible</v>
      </c>
      <c r="Z1" s="176" t="str">
        <f t="shared" si="0"/>
        <v>cell</v>
      </c>
      <c r="AA1" s="177" t="str">
        <f t="shared" ca="1" si="0"/>
        <v>error</v>
      </c>
      <c r="AB1" s="176"/>
      <c r="AC1" s="176"/>
      <c r="AD1" s="181"/>
      <c r="AE1" s="181"/>
      <c r="AF1" s="177" t="str">
        <f>I1</f>
        <v>J Bobcat</v>
      </c>
      <c r="AG1" s="177"/>
      <c r="AH1" s="181"/>
      <c r="AI1" s="181"/>
      <c r="AJ1" s="181"/>
      <c r="AK1" s="181"/>
      <c r="AL1" s="177" t="s">
        <v>783</v>
      </c>
      <c r="AM1" s="181"/>
      <c r="AN1" s="181"/>
      <c r="AO1" s="181"/>
    </row>
    <row r="2" spans="1:41" ht="23" customHeight="1" thickBot="1">
      <c r="A2" s="182">
        <f ca="1">NormalDensitySC!$A$2</f>
        <v>0</v>
      </c>
      <c r="B2" s="183">
        <f>NormalDensitySC!$B$2</f>
        <v>53</v>
      </c>
      <c r="C2" s="182" t="str" cm="1">
        <f t="array" aca="1" ref="C2" ca="1">SUBSTITUTE(IF(LEN(CELL("address"))&lt;15,CELL("address"),""),"$","")</f>
        <v/>
      </c>
      <c r="D2" s="184" t="str">
        <f ca="1">IF(ISNUMBER(SEARCH("FeedbackSFX!",_xlfn.FORMULATEXT(INDIRECT("'NormalDensitySC'!"&amp;C2)))),"DRAGGING CELLS IS NOT PERMITTED. PLEASE UNDO LAST ACTION!!",IF($P$1&lt;&gt;"Feedback OFF",IFERROR(HLOOKUP(INDIRECT("'NormalDensitySC'!"&amp;C2),FeedbackSFX!$B$2:$N$10,IF($P$1="Feedback ON", 2, FeedbackSFX!B1), FALSE), ""),""))</f>
        <v/>
      </c>
      <c r="E2" s="185"/>
      <c r="F2" s="185"/>
      <c r="G2" s="185"/>
      <c r="H2" s="185"/>
      <c r="I2" s="186"/>
      <c r="J2" s="185"/>
      <c r="K2" s="185"/>
      <c r="L2" s="185"/>
      <c r="M2" s="185"/>
      <c r="N2" s="185"/>
      <c r="O2" s="185"/>
      <c r="P2" s="192" t="str">
        <f ca="1">IF(Scoreboard!$E$4="Excel version: Invalid","****ERROR: Scoreboard requires Excel 365 or 2021 to run****", "")</f>
        <v/>
      </c>
      <c r="Q2" s="185"/>
      <c r="R2" s="185"/>
      <c r="S2" s="187"/>
      <c r="T2" s="188"/>
      <c r="U2" s="189"/>
      <c r="V2" s="188"/>
      <c r="W2" s="189"/>
      <c r="X2" s="190">
        <f t="shared" ca="1" si="0"/>
        <v>0</v>
      </c>
      <c r="Y2" s="190">
        <f t="shared" si="0"/>
        <v>53</v>
      </c>
      <c r="Z2" s="190" t="str">
        <f t="shared" ca="1" si="0"/>
        <v/>
      </c>
      <c r="AA2" s="184" t="str">
        <f t="shared" ca="1" si="0"/>
        <v/>
      </c>
      <c r="AB2" s="185"/>
      <c r="AC2" s="185"/>
      <c r="AD2" s="191"/>
      <c r="AE2" s="191"/>
      <c r="AF2" s="191"/>
      <c r="AG2" s="191"/>
      <c r="AH2" s="191"/>
      <c r="AI2" s="191"/>
      <c r="AJ2" s="191"/>
      <c r="AK2" s="191"/>
      <c r="AL2" s="191"/>
      <c r="AM2" s="191"/>
      <c r="AN2" s="191"/>
      <c r="AO2" s="191"/>
    </row>
    <row r="3" spans="1:41" ht="14.5" customHeight="1">
      <c r="A3" s="393" t="s">
        <v>64</v>
      </c>
      <c r="B3" s="393"/>
      <c r="C3" s="393"/>
      <c r="D3" s="393"/>
      <c r="E3" s="393"/>
      <c r="F3" s="1" t="s">
        <v>1</v>
      </c>
      <c r="H3" s="395" t="s">
        <v>65</v>
      </c>
      <c r="I3" s="395"/>
      <c r="J3" s="395"/>
      <c r="K3" s="395"/>
      <c r="L3" s="395"/>
      <c r="M3" s="1"/>
      <c r="O3" s="7" t="s">
        <v>23</v>
      </c>
      <c r="X3" s="429" t="s">
        <v>66</v>
      </c>
      <c r="Y3" s="429"/>
      <c r="Z3" s="429"/>
      <c r="AA3" s="429"/>
      <c r="AB3" s="429"/>
      <c r="AC3" s="1" t="s">
        <v>1</v>
      </c>
    </row>
    <row r="4" spans="1:41" ht="14.5" customHeight="1">
      <c r="A4" s="398" t="str">
        <f>"It is a _"&amp;F4&amp;"_, symmetric _"&amp;F5&amp;"_ distribution where most of the data points _"&amp;F6&amp;"_ around the _"&amp;F7&amp;"_, and the probabilities taper off equally on both sides."</f>
        <v>It is a __, symmetric __ distribution where most of the data points __ around the __, and the probabilities taper off equally on both sides.</v>
      </c>
      <c r="B4" s="399"/>
      <c r="C4" s="399"/>
      <c r="D4" s="399"/>
      <c r="E4" s="400"/>
      <c r="F4" s="175"/>
      <c r="H4" s="395"/>
      <c r="I4" s="395"/>
      <c r="J4" s="395"/>
      <c r="K4" s="395"/>
      <c r="L4" s="395"/>
      <c r="M4" s="1" t="s">
        <v>1</v>
      </c>
      <c r="O4" s="419" t="s">
        <v>68</v>
      </c>
      <c r="X4" s="398" t="str">
        <f>"A  _"&amp;AC4&amp;"_ is the _"&amp;AC5&amp;"_ of values in a dataset that fall _"&amp;AC6&amp;"_ a specific _"&amp;AC7&amp;"_.
For example, if a score is at the 90th percentile, it means that 90% of the data values are below that score."</f>
        <v>A  __ is the __ of values in a dataset that fall __ a specific __.
For example, if a score is at the 90th percentile, it means that 90% of the data values are below that score.</v>
      </c>
      <c r="Y4" s="399"/>
      <c r="Z4" s="399"/>
      <c r="AA4" s="399"/>
      <c r="AB4" s="400"/>
      <c r="AC4" s="175"/>
    </row>
    <row r="5" spans="1:41" ht="14.5" customHeight="1">
      <c r="A5" s="401"/>
      <c r="B5" s="402"/>
      <c r="C5" s="402"/>
      <c r="D5" s="402"/>
      <c r="E5" s="403"/>
      <c r="F5" s="175"/>
      <c r="H5" s="391" t="str">
        <f>"__"&amp;M5&amp;"__, probabilities can only be calculated with the __"&amp;M6&amp;"__ normal distribution (mean = 0, SD = 1). __"&amp;M7&amp;"__ scores from a general normal distribution must first be __"&amp;M8&amp;"__ into __"&amp;M9&amp;"__ scores (e.g. z-scores)."</f>
        <v>____, probabilities can only be calculated with the ____ normal distribution (mean = 0, SD = 1). ____ scores from a general normal distribution must first be ____ into ____ scores (e.g. z-scores).</v>
      </c>
      <c r="I5" s="391"/>
      <c r="J5" s="391"/>
      <c r="K5" s="391"/>
      <c r="L5" s="391"/>
      <c r="M5" s="175"/>
      <c r="O5" s="420"/>
      <c r="X5" s="401"/>
      <c r="Y5" s="402"/>
      <c r="Z5" s="402"/>
      <c r="AA5" s="402"/>
      <c r="AB5" s="403"/>
      <c r="AC5" s="175"/>
    </row>
    <row r="6" spans="1:41">
      <c r="A6" s="401"/>
      <c r="B6" s="402"/>
      <c r="C6" s="402"/>
      <c r="D6" s="402"/>
      <c r="E6" s="403"/>
      <c r="F6" s="175"/>
      <c r="H6" s="391"/>
      <c r="I6" s="391"/>
      <c r="J6" s="391"/>
      <c r="K6" s="391"/>
      <c r="L6" s="391"/>
      <c r="M6" s="175"/>
      <c r="X6" s="401"/>
      <c r="Y6" s="402"/>
      <c r="Z6" s="402"/>
      <c r="AA6" s="402"/>
      <c r="AB6" s="403"/>
      <c r="AC6" s="175"/>
    </row>
    <row r="7" spans="1:41">
      <c r="A7" s="404"/>
      <c r="B7" s="405"/>
      <c r="C7" s="405"/>
      <c r="D7" s="405"/>
      <c r="E7" s="406"/>
      <c r="F7" s="175"/>
      <c r="H7" s="391"/>
      <c r="I7" s="391"/>
      <c r="J7" s="391"/>
      <c r="K7" s="391"/>
      <c r="L7" s="391"/>
      <c r="M7" s="175"/>
      <c r="O7" s="411" t="s">
        <v>77</v>
      </c>
      <c r="P7" s="412"/>
      <c r="Q7" s="413"/>
      <c r="X7" s="404"/>
      <c r="Y7" s="405"/>
      <c r="Z7" s="405"/>
      <c r="AA7" s="405"/>
      <c r="AB7" s="406"/>
      <c r="AC7" s="175"/>
    </row>
    <row r="8" spans="1:41">
      <c r="H8" s="391"/>
      <c r="I8" s="391"/>
      <c r="J8" s="391"/>
      <c r="K8" s="391"/>
      <c r="L8" s="391"/>
      <c r="M8" s="175"/>
      <c r="O8" s="8" t="s">
        <v>80</v>
      </c>
      <c r="P8" s="9" t="s">
        <v>81</v>
      </c>
      <c r="Q8" s="10">
        <v>60</v>
      </c>
    </row>
    <row r="9" spans="1:41">
      <c r="A9" s="395" t="s">
        <v>82</v>
      </c>
      <c r="B9" s="395"/>
      <c r="C9" s="395"/>
      <c r="D9" s="395"/>
      <c r="E9" s="395"/>
      <c r="F9" s="1"/>
      <c r="H9" s="391"/>
      <c r="I9" s="391"/>
      <c r="J9" s="391"/>
      <c r="K9" s="391"/>
      <c r="L9" s="391"/>
      <c r="M9" s="175"/>
      <c r="O9" s="8" t="s">
        <v>83</v>
      </c>
      <c r="P9" s="9" t="s">
        <v>84</v>
      </c>
      <c r="Q9" s="11">
        <v>4</v>
      </c>
      <c r="X9" s="429" t="s">
        <v>85</v>
      </c>
      <c r="Y9" s="429"/>
      <c r="Z9" s="429"/>
      <c r="AA9" s="429"/>
      <c r="AB9" s="429"/>
    </row>
    <row r="10" spans="1:41" ht="14.5" customHeight="1">
      <c r="A10" s="395"/>
      <c r="B10" s="395"/>
      <c r="C10" s="395"/>
      <c r="D10" s="395"/>
      <c r="E10" s="395"/>
      <c r="F10" s="1" t="s">
        <v>1</v>
      </c>
      <c r="H10" s="391"/>
      <c r="I10" s="391"/>
      <c r="J10" s="391"/>
      <c r="K10" s="391"/>
      <c r="L10" s="391"/>
      <c r="M10" s="3"/>
      <c r="X10" s="427" t="s">
        <v>86</v>
      </c>
      <c r="Y10" s="427"/>
      <c r="Z10" s="427"/>
      <c r="AA10" s="427"/>
      <c r="AB10" s="427"/>
    </row>
    <row r="11" spans="1:41" ht="14.5" customHeight="1">
      <c r="A11" s="398" t="str">
        <f>"The _"&amp;F11&amp;"_ equals _"&amp;F12&amp;"_, representing 100% of the values."</f>
        <v>The __ equals __, representing 100% of the values.</v>
      </c>
      <c r="B11" s="399"/>
      <c r="C11" s="399"/>
      <c r="D11" s="399"/>
      <c r="E11" s="400"/>
      <c r="F11" s="175"/>
      <c r="O11" s="414" t="s">
        <v>88</v>
      </c>
      <c r="P11" s="415"/>
      <c r="Q11" s="12" t="s">
        <v>89</v>
      </c>
      <c r="R11" s="12" t="s">
        <v>90</v>
      </c>
      <c r="S11" s="12" t="s">
        <v>91</v>
      </c>
    </row>
    <row r="12" spans="1:41" ht="14.5" customHeight="1">
      <c r="A12" s="404"/>
      <c r="B12" s="405"/>
      <c r="C12" s="405"/>
      <c r="D12" s="405"/>
      <c r="E12" s="406"/>
      <c r="F12" s="175"/>
      <c r="H12" s="393" t="s">
        <v>92</v>
      </c>
      <c r="I12" s="393"/>
      <c r="J12" s="393"/>
      <c r="K12" s="393"/>
      <c r="L12" s="393"/>
      <c r="M12" s="1" t="s">
        <v>1</v>
      </c>
      <c r="O12" s="410" t="s">
        <v>93</v>
      </c>
      <c r="P12" s="410"/>
      <c r="Q12" s="13">
        <v>60</v>
      </c>
      <c r="R12" s="8" t="s">
        <v>94</v>
      </c>
      <c r="S12" s="201"/>
      <c r="X12" s="428" t="s">
        <v>95</v>
      </c>
      <c r="Y12" s="428"/>
      <c r="Z12" s="428"/>
      <c r="AA12" s="428"/>
      <c r="AB12" s="428"/>
      <c r="AC12" s="1"/>
    </row>
    <row r="13" spans="1:41">
      <c r="H13" s="391" t="str">
        <f>"It means_"&amp;M13&amp;"_ for _"&amp;M14&amp;"_ scores, referring to the standard normal distribution and standardized scores, like _"&amp;M15&amp;"_ score."</f>
        <v>It means__ for __ scores, referring to the standard normal distribution and standardized scores, like __ score.</v>
      </c>
      <c r="I13" s="391"/>
      <c r="J13" s="391"/>
      <c r="K13" s="391"/>
      <c r="L13" s="391"/>
      <c r="M13" s="175"/>
      <c r="O13" s="410" t="s">
        <v>97</v>
      </c>
      <c r="P13" s="410"/>
      <c r="Q13" s="13">
        <v>60</v>
      </c>
      <c r="R13" s="8" t="s">
        <v>94</v>
      </c>
      <c r="S13" s="201"/>
      <c r="T13" s="411" t="s">
        <v>98</v>
      </c>
      <c r="U13" s="412"/>
      <c r="V13" s="413"/>
      <c r="X13" s="428"/>
      <c r="Y13" s="428"/>
      <c r="Z13" s="428"/>
      <c r="AA13" s="428"/>
      <c r="AB13" s="428"/>
      <c r="AC13" s="1" t="s">
        <v>1</v>
      </c>
    </row>
    <row r="14" spans="1:41">
      <c r="A14" s="395" t="s">
        <v>99</v>
      </c>
      <c r="B14" s="395"/>
      <c r="C14" s="395"/>
      <c r="D14" s="395"/>
      <c r="E14" s="395"/>
      <c r="F14" s="1"/>
      <c r="H14" s="391"/>
      <c r="I14" s="391"/>
      <c r="J14" s="391"/>
      <c r="K14" s="391"/>
      <c r="L14" s="391"/>
      <c r="M14" s="175"/>
      <c r="O14" s="410" t="s">
        <v>100</v>
      </c>
      <c r="P14" s="410"/>
      <c r="Q14" s="13">
        <v>56</v>
      </c>
      <c r="R14" s="8">
        <v>64</v>
      </c>
      <c r="S14" s="201"/>
      <c r="T14" s="409" t="s">
        <v>101</v>
      </c>
      <c r="U14" s="409"/>
      <c r="V14" s="409"/>
      <c r="X14" s="398" t="str">
        <f>"These functions return the _"&amp;AC14&amp;"_ probability _"&amp;AC15&amp;"_ a value, which is exactly what percentile provides."</f>
        <v>These functions return the __ probability __ a value, which is exactly what percentile provides.</v>
      </c>
      <c r="Y14" s="399"/>
      <c r="Z14" s="399"/>
      <c r="AA14" s="399"/>
      <c r="AB14" s="400"/>
      <c r="AC14" s="175"/>
    </row>
    <row r="15" spans="1:41">
      <c r="A15" s="395"/>
      <c r="B15" s="395"/>
      <c r="C15" s="395"/>
      <c r="D15" s="395"/>
      <c r="E15" s="395"/>
      <c r="F15" s="1" t="s">
        <v>1</v>
      </c>
      <c r="H15" s="391"/>
      <c r="I15" s="391"/>
      <c r="J15" s="391"/>
      <c r="K15" s="391"/>
      <c r="L15" s="391"/>
      <c r="M15" s="175"/>
      <c r="O15" s="410" t="s">
        <v>104</v>
      </c>
      <c r="P15" s="410"/>
      <c r="Q15" s="13">
        <v>52</v>
      </c>
      <c r="R15" s="8">
        <v>68</v>
      </c>
      <c r="S15" s="201"/>
      <c r="T15" s="409" t="s">
        <v>105</v>
      </c>
      <c r="U15" s="409"/>
      <c r="V15" s="409"/>
      <c r="X15" s="404"/>
      <c r="Y15" s="405"/>
      <c r="Z15" s="405"/>
      <c r="AA15" s="405"/>
      <c r="AB15" s="406"/>
      <c r="AC15" s="175"/>
    </row>
    <row r="16" spans="1:41">
      <c r="A16" s="424" t="str">
        <f>"NORM.DIST _"&amp;F16&amp;"_ NORM.S.DIST"</f>
        <v>NORM.DIST __ NORM.S.DIST</v>
      </c>
      <c r="B16" s="425"/>
      <c r="C16" s="425"/>
      <c r="D16" s="425"/>
      <c r="E16" s="426"/>
      <c r="F16" s="175"/>
      <c r="O16" s="410" t="s">
        <v>107</v>
      </c>
      <c r="P16" s="410"/>
      <c r="Q16" s="13">
        <v>48</v>
      </c>
      <c r="R16" s="8">
        <v>72</v>
      </c>
      <c r="S16" s="201"/>
      <c r="T16" s="409" t="s">
        <v>108</v>
      </c>
      <c r="U16" s="409"/>
      <c r="V16" s="409"/>
    </row>
    <row r="17" spans="1:28" ht="14.5" customHeight="1">
      <c r="H17" s="395" t="s">
        <v>109</v>
      </c>
      <c r="I17" s="395"/>
      <c r="J17" s="395"/>
      <c r="K17" s="395"/>
      <c r="L17" s="395"/>
      <c r="M17" s="1"/>
      <c r="O17" s="410" t="s">
        <v>110</v>
      </c>
      <c r="P17" s="410"/>
      <c r="Q17" s="13">
        <v>56</v>
      </c>
      <c r="R17" s="8">
        <v>64</v>
      </c>
      <c r="S17" s="201"/>
      <c r="X17" s="421" t="s">
        <v>111</v>
      </c>
      <c r="Y17" s="422"/>
      <c r="Z17" s="422"/>
      <c r="AA17" s="422"/>
      <c r="AB17" s="423"/>
    </row>
    <row r="18" spans="1:28" ht="14.5" customHeight="1">
      <c r="A18" s="395" t="s">
        <v>112</v>
      </c>
      <c r="B18" s="395"/>
      <c r="C18" s="395"/>
      <c r="D18" s="395"/>
      <c r="E18" s="395"/>
      <c r="F18" s="1"/>
      <c r="H18" s="395"/>
      <c r="I18" s="395"/>
      <c r="J18" s="395"/>
      <c r="K18" s="395"/>
      <c r="L18" s="395"/>
      <c r="M18" s="1" t="s">
        <v>1</v>
      </c>
      <c r="X18" s="416" t="s">
        <v>113</v>
      </c>
      <c r="Y18" s="417"/>
      <c r="Z18" s="417"/>
      <c r="AA18" s="417"/>
      <c r="AB18" s="418"/>
    </row>
    <row r="19" spans="1:28">
      <c r="A19" s="395"/>
      <c r="B19" s="395"/>
      <c r="C19" s="395"/>
      <c r="D19" s="395"/>
      <c r="E19" s="395"/>
      <c r="F19" s="1" t="s">
        <v>1</v>
      </c>
      <c r="H19" s="392" t="str">
        <f>"_"&amp;M19&amp;"_"</f>
        <v>__</v>
      </c>
      <c r="I19" s="392"/>
      <c r="J19" s="392"/>
      <c r="K19" s="392"/>
      <c r="L19" s="392"/>
      <c r="M19" s="175"/>
      <c r="O19" s="7" t="s">
        <v>115</v>
      </c>
    </row>
    <row r="20" spans="1:28" ht="14.5" customHeight="1">
      <c r="A20" s="391" t="str">
        <f>"They _"&amp;F20&amp;"_ the _"&amp;F21&amp;"_ (_"&amp;F22&amp;"_ probability) under a _"&amp;F23&amp;"_ distribution up to a specific value (the area from a point and everything below that point), using a given mean and standard deviation."</f>
        <v>They __ the __ (__ probability) under a __ distribution up to a specific value (the area from a point and everything below that point), using a given mean and standard deviation.</v>
      </c>
      <c r="B20" s="391"/>
      <c r="C20" s="391"/>
      <c r="D20" s="391"/>
      <c r="E20" s="391"/>
      <c r="F20" s="175"/>
      <c r="O20" s="419" t="s">
        <v>117</v>
      </c>
      <c r="X20" s="411" t="s">
        <v>77</v>
      </c>
      <c r="Y20" s="412"/>
      <c r="Z20" s="413"/>
    </row>
    <row r="21" spans="1:28" ht="14.5" customHeight="1">
      <c r="A21" s="391"/>
      <c r="B21" s="391"/>
      <c r="C21" s="391"/>
      <c r="D21" s="391"/>
      <c r="E21" s="391"/>
      <c r="F21" s="175"/>
      <c r="H21" s="395" t="s">
        <v>118</v>
      </c>
      <c r="I21" s="395"/>
      <c r="J21" s="395"/>
      <c r="K21" s="395"/>
      <c r="L21" s="395"/>
      <c r="M21" s="1"/>
      <c r="O21" s="420"/>
      <c r="X21" s="8" t="s">
        <v>80</v>
      </c>
      <c r="Y21" s="9" t="s">
        <v>81</v>
      </c>
      <c r="Z21" s="10">
        <v>60</v>
      </c>
    </row>
    <row r="22" spans="1:28" ht="14.5" customHeight="1">
      <c r="A22" s="391"/>
      <c r="B22" s="391"/>
      <c r="C22" s="391"/>
      <c r="D22" s="391"/>
      <c r="E22" s="391"/>
      <c r="F22" s="175"/>
      <c r="H22" s="395"/>
      <c r="I22" s="395"/>
      <c r="J22" s="395"/>
      <c r="K22" s="395"/>
      <c r="L22" s="395"/>
      <c r="M22" s="1" t="s">
        <v>1</v>
      </c>
      <c r="X22" s="8" t="s">
        <v>83</v>
      </c>
      <c r="Y22" s="9" t="s">
        <v>84</v>
      </c>
      <c r="Z22" s="11">
        <v>4</v>
      </c>
    </row>
    <row r="23" spans="1:28" ht="14.5" customHeight="1">
      <c r="A23" s="391"/>
      <c r="B23" s="391"/>
      <c r="C23" s="391"/>
      <c r="D23" s="391"/>
      <c r="E23" s="391"/>
      <c r="F23" s="175"/>
      <c r="H23" s="392" t="str">
        <f>"1 minus NORM.DIST _"&amp;M23&amp;"_ 1 minus NORM.S.DIST"</f>
        <v>1 minus NORM.DIST __ 1 minus NORM.S.DIST</v>
      </c>
      <c r="I23" s="392"/>
      <c r="J23" s="392"/>
      <c r="K23" s="392"/>
      <c r="L23" s="392"/>
      <c r="M23" s="175"/>
      <c r="O23" s="411" t="s">
        <v>77</v>
      </c>
      <c r="P23" s="412"/>
      <c r="Q23" s="413"/>
    </row>
    <row r="24" spans="1:28" ht="14.5" customHeight="1">
      <c r="A24" s="391"/>
      <c r="B24" s="391"/>
      <c r="C24" s="391"/>
      <c r="D24" s="391"/>
      <c r="E24" s="391"/>
      <c r="F24" s="1"/>
      <c r="O24" s="8" t="s">
        <v>80</v>
      </c>
      <c r="P24" s="9" t="s">
        <v>81</v>
      </c>
      <c r="Q24" s="10">
        <v>60</v>
      </c>
      <c r="X24" s="14" t="s">
        <v>120</v>
      </c>
      <c r="Y24" s="15" t="s">
        <v>121</v>
      </c>
    </row>
    <row r="25" spans="1:28">
      <c r="H25" s="393" t="s">
        <v>122</v>
      </c>
      <c r="I25" s="393"/>
      <c r="J25" s="393"/>
      <c r="K25" s="393"/>
      <c r="L25" s="393"/>
      <c r="M25" s="1" t="s">
        <v>1</v>
      </c>
      <c r="O25" s="8" t="s">
        <v>83</v>
      </c>
      <c r="P25" s="9" t="s">
        <v>84</v>
      </c>
      <c r="Q25" s="11">
        <v>4</v>
      </c>
      <c r="X25" s="16">
        <v>50</v>
      </c>
      <c r="Y25" s="202"/>
    </row>
    <row r="26" spans="1:28" ht="14.5" customHeight="1">
      <c r="A26" s="395" t="s">
        <v>123</v>
      </c>
      <c r="B26" s="395"/>
      <c r="C26" s="395"/>
      <c r="D26" s="395"/>
      <c r="E26" s="395"/>
      <c r="F26" s="1"/>
      <c r="H26" s="391" t="str">
        <f>"The total _"&amp;M26&amp;"_ under the _"&amp;M27&amp;"_ curve is _"&amp;M28&amp;"_. So, to calculate the area above a number, you subtract the area to the _"&amp;M29&amp;"_ (below a number with NORM.DIST or NORM.S.DIST) from 1."</f>
        <v>The total __ under the __ curve is __. So, to calculate the area above a number, you subtract the area to the __ (below a number with NORM.DIST or NORM.S.DIST) from 1.</v>
      </c>
      <c r="I26" s="391"/>
      <c r="J26" s="391"/>
      <c r="K26" s="391"/>
      <c r="L26" s="391"/>
      <c r="M26" s="175"/>
      <c r="X26" s="16">
        <v>51</v>
      </c>
      <c r="Y26" s="202"/>
    </row>
    <row r="27" spans="1:28">
      <c r="A27" s="395"/>
      <c r="B27" s="395"/>
      <c r="C27" s="395"/>
      <c r="D27" s="395"/>
      <c r="E27" s="395"/>
      <c r="F27" s="1" t="s">
        <v>1</v>
      </c>
      <c r="H27" s="391"/>
      <c r="I27" s="391"/>
      <c r="J27" s="391"/>
      <c r="K27" s="391"/>
      <c r="L27" s="391"/>
      <c r="M27" s="175"/>
      <c r="O27" s="414" t="s">
        <v>124</v>
      </c>
      <c r="P27" s="415"/>
      <c r="Q27" s="12" t="s">
        <v>125</v>
      </c>
      <c r="R27" s="12" t="s">
        <v>126</v>
      </c>
      <c r="S27" s="12" t="s">
        <v>91</v>
      </c>
      <c r="X27" s="16">
        <v>52</v>
      </c>
      <c r="Y27" s="202"/>
    </row>
    <row r="28" spans="1:28" ht="14.5" customHeight="1">
      <c r="A28" s="391" t="str">
        <f>"NORM.S.DIST is for the __"&amp;F28&amp;"__ normal __"&amp;F29&amp;"__ (mean = __"&amp;F30&amp;"__, SD = __"&amp;F31&amp;"__), used with standardized values like z-scores.
NORM.DIST is for a __"&amp;F33&amp;"__ normal distribution, where you must __"&amp;F34&amp;"__ the mean and standard deviation, used with __"&amp;F35&amp;"__ data like sales or test scores."</f>
        <v>NORM.S.DIST is for the ____ normal ____ (mean = ____, SD = ____), used with standardized values like z-scores.
NORM.DIST is for a ____ normal distribution, where you must ____ the mean and standard deviation, used with ____ data like sales or test scores.</v>
      </c>
      <c r="B28" s="391"/>
      <c r="C28" s="391"/>
      <c r="D28" s="391"/>
      <c r="E28" s="391"/>
      <c r="F28" s="175"/>
      <c r="H28" s="391"/>
      <c r="I28" s="391"/>
      <c r="J28" s="391"/>
      <c r="K28" s="391"/>
      <c r="L28" s="391"/>
      <c r="M28" s="175"/>
      <c r="O28" s="410" t="s">
        <v>93</v>
      </c>
      <c r="P28" s="410"/>
      <c r="Q28" s="13">
        <v>0</v>
      </c>
      <c r="R28" s="8" t="s">
        <v>94</v>
      </c>
      <c r="S28" s="201"/>
      <c r="X28" s="16">
        <v>53</v>
      </c>
      <c r="Y28" s="202"/>
    </row>
    <row r="29" spans="1:28" ht="14.5" customHeight="1">
      <c r="A29" s="391"/>
      <c r="B29" s="391"/>
      <c r="C29" s="391"/>
      <c r="D29" s="391"/>
      <c r="E29" s="391"/>
      <c r="F29" s="175"/>
      <c r="H29" s="391"/>
      <c r="I29" s="391"/>
      <c r="J29" s="391"/>
      <c r="K29" s="391"/>
      <c r="L29" s="391"/>
      <c r="M29" s="175"/>
      <c r="O29" s="410" t="s">
        <v>97</v>
      </c>
      <c r="P29" s="410"/>
      <c r="Q29" s="13">
        <v>0</v>
      </c>
      <c r="R29" s="8" t="s">
        <v>94</v>
      </c>
      <c r="S29" s="201"/>
      <c r="T29" s="411" t="s">
        <v>98</v>
      </c>
      <c r="U29" s="412"/>
      <c r="V29" s="413"/>
      <c r="X29" s="16">
        <v>54</v>
      </c>
      <c r="Y29" s="202"/>
    </row>
    <row r="30" spans="1:28">
      <c r="A30" s="391"/>
      <c r="B30" s="391"/>
      <c r="C30" s="391"/>
      <c r="D30" s="391"/>
      <c r="E30" s="391"/>
      <c r="F30" s="175"/>
      <c r="H30" s="391"/>
      <c r="I30" s="391"/>
      <c r="J30" s="391"/>
      <c r="K30" s="391"/>
      <c r="L30" s="391"/>
      <c r="M30" s="1"/>
      <c r="O30" s="410" t="s">
        <v>100</v>
      </c>
      <c r="P30" s="410"/>
      <c r="Q30" s="13">
        <v>-1</v>
      </c>
      <c r="R30" s="8">
        <v>1</v>
      </c>
      <c r="S30" s="201"/>
      <c r="T30" s="409" t="s">
        <v>101</v>
      </c>
      <c r="U30" s="409"/>
      <c r="V30" s="409"/>
      <c r="X30" s="16">
        <v>55</v>
      </c>
      <c r="Y30" s="202"/>
    </row>
    <row r="31" spans="1:28">
      <c r="A31" s="391"/>
      <c r="B31" s="391"/>
      <c r="C31" s="391"/>
      <c r="D31" s="391"/>
      <c r="E31" s="391"/>
      <c r="F31" s="175"/>
      <c r="O31" s="410" t="s">
        <v>104</v>
      </c>
      <c r="P31" s="410"/>
      <c r="Q31" s="13">
        <v>-2</v>
      </c>
      <c r="R31" s="8">
        <v>2</v>
      </c>
      <c r="S31" s="201"/>
      <c r="T31" s="409" t="s">
        <v>105</v>
      </c>
      <c r="U31" s="409"/>
      <c r="V31" s="409"/>
      <c r="X31" s="16">
        <v>56</v>
      </c>
      <c r="Y31" s="202"/>
    </row>
    <row r="32" spans="1:28" ht="14.5" customHeight="1">
      <c r="A32" s="391"/>
      <c r="B32" s="391"/>
      <c r="C32" s="391"/>
      <c r="D32" s="391"/>
      <c r="E32" s="391"/>
      <c r="F32" s="3"/>
      <c r="H32" s="395" t="s">
        <v>129</v>
      </c>
      <c r="I32" s="395"/>
      <c r="J32" s="395"/>
      <c r="K32" s="395"/>
      <c r="L32" s="395"/>
      <c r="M32" s="1"/>
      <c r="O32" s="410" t="s">
        <v>107</v>
      </c>
      <c r="P32" s="410"/>
      <c r="Q32" s="13">
        <v>-3</v>
      </c>
      <c r="R32" s="8">
        <v>3</v>
      </c>
      <c r="S32" s="201"/>
      <c r="T32" s="409" t="s">
        <v>108</v>
      </c>
      <c r="U32" s="409"/>
      <c r="V32" s="409"/>
      <c r="X32" s="16">
        <v>57</v>
      </c>
      <c r="Y32" s="202"/>
    </row>
    <row r="33" spans="1:25">
      <c r="A33" s="391"/>
      <c r="B33" s="391"/>
      <c r="C33" s="391"/>
      <c r="D33" s="391"/>
      <c r="E33" s="391"/>
      <c r="F33" s="175"/>
      <c r="H33" s="395"/>
      <c r="I33" s="395"/>
      <c r="J33" s="395"/>
      <c r="K33" s="395"/>
      <c r="L33" s="395"/>
      <c r="M33" s="1"/>
      <c r="O33" s="410" t="s">
        <v>110</v>
      </c>
      <c r="P33" s="410"/>
      <c r="Q33" s="13">
        <v>-1</v>
      </c>
      <c r="R33" s="8">
        <v>1</v>
      </c>
      <c r="S33" s="201"/>
      <c r="X33" s="16">
        <v>58</v>
      </c>
      <c r="Y33" s="202"/>
    </row>
    <row r="34" spans="1:25">
      <c r="A34" s="391"/>
      <c r="B34" s="391"/>
      <c r="C34" s="391"/>
      <c r="D34" s="391"/>
      <c r="E34" s="391"/>
      <c r="F34" s="175"/>
      <c r="H34" s="395"/>
      <c r="I34" s="395"/>
      <c r="J34" s="395"/>
      <c r="K34" s="395"/>
      <c r="L34" s="395"/>
      <c r="M34" s="1" t="s">
        <v>1</v>
      </c>
      <c r="X34" s="16">
        <v>59</v>
      </c>
      <c r="Y34" s="202"/>
    </row>
    <row r="35" spans="1:25" ht="14.5" customHeight="1">
      <c r="A35" s="391"/>
      <c r="B35" s="391"/>
      <c r="C35" s="391"/>
      <c r="D35" s="391"/>
      <c r="E35" s="391"/>
      <c r="F35" s="175"/>
      <c r="H35" s="391" t="str">
        <f>"You would _"&amp;M35&amp;"_ the cumulative probability of the _"&amp;M36&amp;"_ value from the cumulative probability of the _"&amp;M37&amp;"_ value:
=NORM.DIST(high, mean, sd, TRUE) - NORM.DIST(low, mean, sd, TRUE)"</f>
        <v>You would __ the cumulative probability of the __ value from the cumulative probability of the __ value:
=NORM.DIST(high, mean, sd, TRUE) - NORM.DIST(low, mean, sd, TRUE)</v>
      </c>
      <c r="I35" s="391"/>
      <c r="J35" s="391"/>
      <c r="K35" s="391"/>
      <c r="L35" s="391"/>
      <c r="M35" s="175"/>
      <c r="X35" s="16">
        <v>60</v>
      </c>
      <c r="Y35" s="202"/>
    </row>
    <row r="36" spans="1:25">
      <c r="H36" s="391"/>
      <c r="I36" s="391"/>
      <c r="J36" s="391"/>
      <c r="K36" s="391"/>
      <c r="L36" s="391"/>
      <c r="M36" s="175"/>
      <c r="X36" s="16">
        <v>61</v>
      </c>
      <c r="Y36" s="202"/>
    </row>
    <row r="37" spans="1:25" ht="14.5" customHeight="1">
      <c r="H37" s="391"/>
      <c r="I37" s="391"/>
      <c r="J37" s="391"/>
      <c r="K37" s="391"/>
      <c r="L37" s="391"/>
      <c r="M37" s="175"/>
      <c r="X37" s="16">
        <v>62</v>
      </c>
      <c r="Y37" s="202"/>
    </row>
    <row r="38" spans="1:25">
      <c r="H38" s="391"/>
      <c r="I38" s="391"/>
      <c r="J38" s="391"/>
      <c r="K38" s="391"/>
      <c r="L38" s="391"/>
      <c r="M38" s="1"/>
      <c r="X38" s="16">
        <v>63</v>
      </c>
      <c r="Y38" s="202"/>
    </row>
    <row r="39" spans="1:25" ht="14.5" customHeight="1">
      <c r="H39" s="391"/>
      <c r="I39" s="391"/>
      <c r="J39" s="391"/>
      <c r="K39" s="391"/>
      <c r="L39" s="391"/>
      <c r="M39" s="1"/>
      <c r="X39" s="16">
        <v>64</v>
      </c>
      <c r="Y39" s="202"/>
    </row>
    <row r="40" spans="1:25">
      <c r="X40" s="16">
        <v>65</v>
      </c>
      <c r="Y40" s="202"/>
    </row>
    <row r="41" spans="1:25">
      <c r="X41" s="16">
        <v>66</v>
      </c>
      <c r="Y41" s="202"/>
    </row>
    <row r="42" spans="1:25">
      <c r="X42" s="16">
        <v>67</v>
      </c>
      <c r="Y42" s="202"/>
    </row>
    <row r="43" spans="1:25">
      <c r="X43" s="16">
        <v>68</v>
      </c>
      <c r="Y43" s="202"/>
    </row>
    <row r="44" spans="1:25">
      <c r="X44" s="16">
        <v>69</v>
      </c>
      <c r="Y44" s="202"/>
    </row>
    <row r="45" spans="1:25" ht="14.5" customHeight="1">
      <c r="X45" s="16">
        <v>70</v>
      </c>
      <c r="Y45" s="202"/>
    </row>
    <row r="47" spans="1:25" ht="14.5" customHeight="1"/>
  </sheetData>
  <mergeCells count="57">
    <mergeCell ref="A3:E3"/>
    <mergeCell ref="H3:L4"/>
    <mergeCell ref="X3:AB3"/>
    <mergeCell ref="A4:E7"/>
    <mergeCell ref="O4:O5"/>
    <mergeCell ref="X4:AB7"/>
    <mergeCell ref="H5:L10"/>
    <mergeCell ref="O7:Q7"/>
    <mergeCell ref="A9:E10"/>
    <mergeCell ref="X9:AB9"/>
    <mergeCell ref="A16:E16"/>
    <mergeCell ref="O16:P16"/>
    <mergeCell ref="T16:V16"/>
    <mergeCell ref="X10:AB10"/>
    <mergeCell ref="A11:E12"/>
    <mergeCell ref="O11:P11"/>
    <mergeCell ref="H12:L12"/>
    <mergeCell ref="O12:P12"/>
    <mergeCell ref="X12:AB13"/>
    <mergeCell ref="H13:L15"/>
    <mergeCell ref="O13:P13"/>
    <mergeCell ref="T13:V13"/>
    <mergeCell ref="A14:E15"/>
    <mergeCell ref="O14:P14"/>
    <mergeCell ref="T14:V14"/>
    <mergeCell ref="X14:AB15"/>
    <mergeCell ref="O15:P15"/>
    <mergeCell ref="T15:V15"/>
    <mergeCell ref="H17:L18"/>
    <mergeCell ref="O17:P17"/>
    <mergeCell ref="X17:AB17"/>
    <mergeCell ref="A18:E19"/>
    <mergeCell ref="X18:AB18"/>
    <mergeCell ref="H19:L19"/>
    <mergeCell ref="A20:E24"/>
    <mergeCell ref="O20:O21"/>
    <mergeCell ref="X20:Z20"/>
    <mergeCell ref="H21:L22"/>
    <mergeCell ref="H23:L23"/>
    <mergeCell ref="O23:Q23"/>
    <mergeCell ref="A26:E27"/>
    <mergeCell ref="H26:L30"/>
    <mergeCell ref="O27:P27"/>
    <mergeCell ref="A28:E35"/>
    <mergeCell ref="O28:P28"/>
    <mergeCell ref="O29:P29"/>
    <mergeCell ref="H35:L39"/>
    <mergeCell ref="H32:L34"/>
    <mergeCell ref="O32:P32"/>
    <mergeCell ref="T32:V32"/>
    <mergeCell ref="O33:P33"/>
    <mergeCell ref="H25:L25"/>
    <mergeCell ref="T29:V29"/>
    <mergeCell ref="O30:P30"/>
    <mergeCell ref="T30:V30"/>
    <mergeCell ref="O31:P31"/>
    <mergeCell ref="T31:V31"/>
  </mergeCells>
  <conditionalFormatting sqref="A1:A2">
    <cfRule type="expression" dxfId="81" priority="12">
      <formula>$A$2/$B$2&gt;=0.076</formula>
    </cfRule>
  </conditionalFormatting>
  <conditionalFormatting sqref="A1:O2 Q1:R1 X1:AO2 P2:R2">
    <cfRule type="expression" dxfId="80" priority="5">
      <formula>$P$1="Feedback OFF"</formula>
    </cfRule>
  </conditionalFormatting>
  <conditionalFormatting sqref="A3:AA100">
    <cfRule type="expression" dxfId="78" priority="2" stopIfTrue="1">
      <formula>$D$2="DRAGGING CELLS IS NOT PERMITTED. PLEASE UNDO LAST ACTION!!"</formula>
    </cfRule>
  </conditionalFormatting>
  <conditionalFormatting sqref="B1:B2">
    <cfRule type="expression" dxfId="73" priority="13">
      <formula>$A$2/$B$2&gt;=0.153</formula>
    </cfRule>
  </conditionalFormatting>
  <conditionalFormatting sqref="C1:C2">
    <cfRule type="expression" dxfId="72" priority="14">
      <formula>$A$2/$B$2&gt;=0.23</formula>
    </cfRule>
  </conditionalFormatting>
  <conditionalFormatting sqref="D1:D2">
    <cfRule type="expression" dxfId="71" priority="15">
      <formula>$A$2/$B$2&gt;=0.307</formula>
    </cfRule>
  </conditionalFormatting>
  <conditionalFormatting sqref="E1:E2">
    <cfRule type="expression" dxfId="70" priority="16">
      <formula>$A$2/$B$2&gt;=0.384</formula>
    </cfRule>
  </conditionalFormatting>
  <conditionalFormatting sqref="F1:F2">
    <cfRule type="expression" dxfId="69" priority="17">
      <formula>$A$2/$B$2&gt;=0.461</formula>
    </cfRule>
  </conditionalFormatting>
  <conditionalFormatting sqref="G1:G2">
    <cfRule type="expression" dxfId="68" priority="18">
      <formula>$A$2/$B$2&gt;=0.538</formula>
    </cfRule>
  </conditionalFormatting>
  <conditionalFormatting sqref="H1:H2">
    <cfRule type="expression" dxfId="67" priority="19">
      <formula>$A$2/$B$2&gt;=0.615</formula>
    </cfRule>
  </conditionalFormatting>
  <conditionalFormatting sqref="I1:P2">
    <cfRule type="expression" dxfId="65" priority="20">
      <formula>$A$2/$B$2&gt;=0.692</formula>
    </cfRule>
  </conditionalFormatting>
  <conditionalFormatting sqref="L1">
    <cfRule type="expression" dxfId="64" priority="8">
      <formula>$A$2/$B$2&gt;=0.846</formula>
    </cfRule>
  </conditionalFormatting>
  <conditionalFormatting sqref="O1">
    <cfRule type="expression" dxfId="63" priority="11">
      <formula>$A$2/$B$2&gt;=0.846</formula>
    </cfRule>
  </conditionalFormatting>
  <conditionalFormatting sqref="P1">
    <cfRule type="expression" dxfId="62" priority="6">
      <formula>$P$1&lt;&gt;""</formula>
    </cfRule>
  </conditionalFormatting>
  <conditionalFormatting sqref="Q1:R2">
    <cfRule type="expression" dxfId="61" priority="7">
      <formula>$A$2/$B$2&gt;=0.846</formula>
    </cfRule>
  </conditionalFormatting>
  <conditionalFormatting sqref="X1:AF1 AH1:AK1 AM1:AO1 X2:AO2">
    <cfRule type="expression" dxfId="60" priority="21">
      <formula>$A$2/$B$2&gt;=1</formula>
    </cfRule>
  </conditionalFormatting>
  <conditionalFormatting sqref="AG1">
    <cfRule type="expression" dxfId="59" priority="10">
      <formula>$A$2/$B$2&gt;=0.846</formula>
    </cfRule>
  </conditionalFormatting>
  <conditionalFormatting sqref="AL1">
    <cfRule type="expression" dxfId="58" priority="9">
      <formula>$A$2/$B$2&gt;=0.846</formula>
    </cfRule>
  </conditionalFormatting>
  <dataValidations count="1">
    <dataValidation type="list" allowBlank="1" showInputMessage="1" showErrorMessage="1" sqref="P1" xr:uid="{023D184C-981D-4988-9202-9A51B563C022}">
      <formula1>"Feedback ON, Taunting ON, Feedback OFF"</formula1>
    </dataValidation>
  </dataValidations>
  <pageMargins left="0.7" right="0.7" top="0.75" bottom="0.75" header="0.3" footer="0.3"/>
  <legacy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stopIfTrue="1" id="{F676CBBC-976D-426D-903D-22B7CEBA6154}">
            <xm:f>Scoreboard!$E$4="Excel version: Invalid"</xm:f>
            <x14:dxf>
              <font>
                <color rgb="FF9C0006"/>
              </font>
              <fill>
                <patternFill>
                  <fgColor indexed="64"/>
                  <bgColor rgb="FFFFC7CE"/>
                </patternFill>
              </fill>
            </x14:dxf>
          </x14:cfRule>
          <x14:cfRule type="expression" priority="3" stopIfTrue="1" id="{2E8A3C6D-9AA2-4837-86C4-B559C38C9662}">
            <xm:f>Scoreboard!$F$22&lt;&gt;""</xm:f>
            <x14:dxf>
              <font>
                <color rgb="FF9C0006"/>
              </font>
              <fill>
                <patternFill>
                  <fgColor indexed="64"/>
                  <bgColor rgb="FFFFC7CE"/>
                </patternFill>
              </fill>
            </x14:dxf>
          </x14:cfRule>
          <xm:sqref>A3:AA100</xm:sqref>
        </x14:conditionalFormatting>
        <x14:conditionalFormatting xmlns:xm="http://schemas.microsoft.com/office/excel/2006/main">
          <x14:cfRule type="expression" priority="22" stopIfTrue="1" id="{B19ADFFE-3B4A-4895-AD48-0222FD689584}">
            <xm:f>AND($P$1&lt;&gt;"Feedback OFF",IF(NormalDensitySC!A3=FeedbackSFX!$C$2, TRUE, FALSE))</xm:f>
            <x14:dxf>
              <fill>
                <patternFill>
                  <bgColor rgb="FFCEEED0"/>
                </patternFill>
              </fill>
            </x14:dxf>
          </x14:cfRule>
          <x14:cfRule type="expression" priority="23" stopIfTrue="1" id="{BCC92882-CF38-49A6-827A-37A8D88AE573}">
            <xm:f>AND($P$1&lt;&gt;"Feedback OFF",IF(NormalDensitySC!A3=FeedbackSFX!$K$2, TRUE, FALSE))</xm:f>
            <x14:dxf>
              <fill>
                <patternFill>
                  <bgColor rgb="FFFFFF64"/>
                </patternFill>
              </fill>
            </x14:dxf>
          </x14:cfRule>
          <x14:cfRule type="expression" priority="24" stopIfTrue="1" id="{A1B23C80-2B49-4F45-8A9B-8391D64159F8}">
            <xm:f>AND($P$1&lt;&gt;"Feedback OFF",AND(IF(NormalDensitySC!A3&lt;&gt;FeedbackSFX!$C$2, TRUE, FALSE),NormalDensitySC!A3&lt;&gt;"",_xlfn.ISFORMULA(NormalDensitySC!A3)))</xm:f>
            <x14:dxf>
              <fill>
                <patternFill>
                  <bgColor rgb="FFFF99CC"/>
                </patternFill>
              </fill>
            </x14:dxf>
          </x14:cfRule>
          <xm:sqref>A3:AL45</xm:sqref>
        </x14:conditionalFormatting>
        <x14:conditionalFormatting xmlns:xm="http://schemas.microsoft.com/office/excel/2006/main">
          <x14:cfRule type="expression" priority="4" stopIfTrue="1" id="{DE96310B-76D1-4352-A2BE-0087656CE307}">
            <xm:f>Scoreboard!$F$22&lt;&gt;""</xm:f>
            <x14:dxf>
              <font>
                <color rgb="FF9C0006"/>
              </font>
              <fill>
                <patternFill>
                  <fgColor indexed="64"/>
                  <bgColor rgb="FFFFC7CE"/>
                </patternFill>
              </fill>
            </x14:dxf>
          </x14:cfRule>
          <xm:sqref>I1:N1</xm:sqref>
        </x14:conditionalFormatting>
      </x14:conditionalFormatting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81BFE-6C15-4E60-9CD7-A346282070F6}">
  <sheetPr>
    <tabColor rgb="FF4FADEA"/>
  </sheetPr>
  <dimension ref="A1:AL47"/>
  <sheetViews>
    <sheetView workbookViewId="0">
      <pane ySplit="2" topLeftCell="A3" activePane="bottomLeft" state="frozen"/>
      <selection pane="bottomLeft" activeCell="A3" sqref="A3:XFD10"/>
    </sheetView>
  </sheetViews>
  <sheetFormatPr defaultRowHeight="7"/>
  <cols>
    <col min="1" max="1" width="8.81640625" style="193" bestFit="1" customWidth="1"/>
    <col min="2" max="2" width="10.08984375" style="193" bestFit="1" customWidth="1"/>
    <col min="3" max="4" width="8.7265625" style="193"/>
    <col min="5" max="5" width="9.26953125" style="193" customWidth="1"/>
    <col min="6" max="6" width="12.26953125" style="193" bestFit="1" customWidth="1"/>
    <col min="7" max="12" width="8.7265625" style="193"/>
    <col min="13" max="13" width="12.1796875" style="193" bestFit="1" customWidth="1"/>
    <col min="14" max="14" width="8.7265625" style="193"/>
    <col min="15" max="15" width="57.36328125" style="193" customWidth="1"/>
    <col min="16" max="16" width="3.1796875" style="193" customWidth="1"/>
    <col min="17" max="18" width="8.81640625" style="193" bestFit="1" customWidth="1"/>
    <col min="19" max="19" width="15.6328125" style="193" bestFit="1" customWidth="1"/>
    <col min="20" max="23" width="8.7265625" style="193"/>
    <col min="24" max="24" width="17.54296875" style="193" bestFit="1" customWidth="1"/>
    <col min="25" max="25" width="14.26953125" style="193" bestFit="1" customWidth="1"/>
    <col min="26" max="26" width="8.81640625" style="193" bestFit="1" customWidth="1"/>
    <col min="27" max="28" width="8.7265625" style="193"/>
    <col min="29" max="29" width="10.08984375" style="193" bestFit="1" customWidth="1"/>
    <col min="30" max="31" width="8.7265625" style="193"/>
    <col min="32" max="32" width="8.81640625" style="193" bestFit="1" customWidth="1"/>
    <col min="33" max="16384" width="8.7265625" style="193"/>
  </cols>
  <sheetData>
    <row r="1" spans="1:38" ht="22" customHeight="1">
      <c r="A1" s="194" t="s">
        <v>781</v>
      </c>
      <c r="B1" s="194" t="s">
        <v>463</v>
      </c>
      <c r="C1" s="194" t="s">
        <v>782</v>
      </c>
      <c r="D1" s="196" t="str" cm="1">
        <f t="array" aca="1" ref="D1" ca="1">IFERROR(
    _xlfn.LET(
        _xlpm.FileName, MID(CELL("filename", A1), FIND("]", CELL("filename", A1)) + 1, 255),
        _xlpm.DynamicRef, INDIRECT("'#_" &amp; _xlpm.FileName &amp; "'!" &amp; C2),
        IF(
            TYPE(_xlpm.DynamicRef) = 1,
            VLOOKUP(
                CELL("format", _xlpm.DynamicRef),
                FormatCodesSFX!$A$4:$B$53,
                2,
                FALSE
            ),
            _xlfn.SWITCH(
                TYPE(_xlpm.DynamicRef),
                2, "short text",
                4, "logical",
                16, "error",
                64, "long text",
                "Other"
            )
        )
    ),
    "Error in formula"
)</f>
        <v>error</v>
      </c>
      <c r="E1" s="194"/>
      <c r="F1" s="194"/>
      <c r="G1" s="194"/>
      <c r="H1" s="194"/>
      <c r="I1" s="196" t="str">
        <f>NormalDensitySC!$I$1</f>
        <v>J Bobcat</v>
      </c>
      <c r="J1" s="196"/>
      <c r="K1" s="196"/>
      <c r="L1" s="196" t="s">
        <v>783</v>
      </c>
      <c r="M1" s="196"/>
      <c r="N1" s="196"/>
      <c r="O1" s="196"/>
      <c r="P1" s="196" t="s">
        <v>784</v>
      </c>
      <c r="Q1" s="196"/>
      <c r="R1" s="196"/>
      <c r="X1" s="194" t="str">
        <f t="shared" ref="X1:AA2" si="0">A1</f>
        <v>earned</v>
      </c>
      <c r="Y1" s="194" t="str">
        <f t="shared" si="0"/>
        <v>possible</v>
      </c>
      <c r="Z1" s="194" t="str">
        <f t="shared" si="0"/>
        <v>cell</v>
      </c>
      <c r="AA1" s="196" t="str">
        <f t="shared" ca="1" si="0"/>
        <v>error</v>
      </c>
      <c r="AB1" s="194"/>
      <c r="AC1" s="194"/>
      <c r="AF1" s="196" t="str">
        <f>I1</f>
        <v>J Bobcat</v>
      </c>
      <c r="AG1" s="196"/>
      <c r="AL1" s="196" t="s">
        <v>783</v>
      </c>
    </row>
    <row r="2" spans="1:38" ht="23" customHeight="1">
      <c r="A2" s="194">
        <f ca="1">NormalDensitySC!$A$2</f>
        <v>0</v>
      </c>
      <c r="B2" s="197">
        <f>NormalDensitySC!$B$2</f>
        <v>53</v>
      </c>
      <c r="C2" s="194" t="str" cm="1">
        <f t="array" aca="1" ref="C2" ca="1">SUBSTITUTE(IF(LEN(CELL("address"))&lt;15,CELL("address"),""),"$","")</f>
        <v/>
      </c>
      <c r="D2" s="196" t="str">
        <f ca="1">IF(ISNUMBER(SEARCH("FeedbackSFX!",_xlfn.FORMULATEXT(INDIRECT("'NormalDensitySC'!"&amp;C2)))),"DRAGGING CELLS IS NOT PERMITTED. PLEASE UNDO LAST ACTION!!",IF($P$1&lt;&gt;"Feedback OFF",IFERROR(HLOOKUP(INDIRECT("'NormalDensitySC'!"&amp;C2),FeedbackSFX!$B$2:$N$10,IF($P$1="Feedback ON", 2, FeedbackSFX!B1), FALSE), ""),""))</f>
        <v/>
      </c>
      <c r="E2" s="194"/>
      <c r="F2" s="194"/>
      <c r="G2" s="194"/>
      <c r="H2" s="194"/>
      <c r="I2" s="198"/>
      <c r="J2" s="194"/>
      <c r="K2" s="194"/>
      <c r="L2" s="194"/>
      <c r="M2" s="194"/>
      <c r="N2" s="194"/>
      <c r="O2" s="194"/>
      <c r="P2" s="194"/>
      <c r="Q2" s="194"/>
      <c r="R2" s="194"/>
      <c r="X2" s="199">
        <f t="shared" ca="1" si="0"/>
        <v>0</v>
      </c>
      <c r="Y2" s="199">
        <f t="shared" si="0"/>
        <v>53</v>
      </c>
      <c r="Z2" s="199" t="str">
        <f t="shared" ca="1" si="0"/>
        <v/>
      </c>
      <c r="AA2" s="196" t="str">
        <f t="shared" ca="1" si="0"/>
        <v/>
      </c>
      <c r="AB2" s="194"/>
      <c r="AC2" s="194"/>
    </row>
    <row r="3" spans="1:38" ht="14.5" customHeight="1">
      <c r="A3" s="380" t="s">
        <v>64</v>
      </c>
      <c r="B3" s="380"/>
      <c r="C3" s="380"/>
      <c r="D3" s="380"/>
      <c r="E3" s="380"/>
      <c r="F3" s="194" t="s">
        <v>1</v>
      </c>
      <c r="H3" s="379" t="s">
        <v>65</v>
      </c>
      <c r="I3" s="379"/>
      <c r="J3" s="379"/>
      <c r="K3" s="379"/>
      <c r="L3" s="379"/>
      <c r="M3" s="194"/>
      <c r="O3" s="193" t="s">
        <v>23</v>
      </c>
      <c r="X3" s="380" t="s">
        <v>66</v>
      </c>
      <c r="Y3" s="380"/>
      <c r="Z3" s="380"/>
      <c r="AA3" s="380"/>
      <c r="AB3" s="380"/>
      <c r="AC3" s="194" t="s">
        <v>1</v>
      </c>
    </row>
    <row r="4" spans="1:38" ht="14.5" customHeight="1">
      <c r="A4" s="379" t="str">
        <f>"It is a _"&amp;F4&amp;"_, symmetric _"&amp;F5&amp;"_ distribution where most of the data points _"&amp;F6&amp;"_ around the _"&amp;F7&amp;"_, and the probabilities taper off equally on both sides."</f>
        <v>It is a _bell-shaped_, symmetric _probability_ distribution where most of the data points _cluster_ around the _mean_, and the probabilities taper off equally on both sides.</v>
      </c>
      <c r="B4" s="379"/>
      <c r="C4" s="379"/>
      <c r="D4" s="379"/>
      <c r="E4" s="379"/>
      <c r="F4" s="194" t="s">
        <v>67</v>
      </c>
      <c r="H4" s="379"/>
      <c r="I4" s="379"/>
      <c r="J4" s="379"/>
      <c r="K4" s="379"/>
      <c r="L4" s="379"/>
      <c r="M4" s="194" t="s">
        <v>1</v>
      </c>
      <c r="O4" s="381" t="s">
        <v>68</v>
      </c>
      <c r="X4" s="379" t="str">
        <f>"A  _"&amp;AC4&amp;"_ is the _"&amp;AC5&amp;"_ of values in a dataset that fall _"&amp;AC6&amp;"_ a specific _"&amp;AC7&amp;"_.
For example, if a score is at the 90th percentile, it means that 90% of the data values are below that score."</f>
        <v>A  _percentile_ is the _percentage_ of values in a dataset that fall _below_ a specific _number_.
For example, if a score is at the 90th percentile, it means that 90% of the data values are below that score.</v>
      </c>
      <c r="Y4" s="379"/>
      <c r="Z4" s="379"/>
      <c r="AA4" s="379"/>
      <c r="AB4" s="379"/>
      <c r="AC4" s="194" t="s">
        <v>69</v>
      </c>
    </row>
    <row r="5" spans="1:38" ht="14.5" customHeight="1">
      <c r="A5" s="379"/>
      <c r="B5" s="379"/>
      <c r="C5" s="379"/>
      <c r="D5" s="379"/>
      <c r="E5" s="379"/>
      <c r="F5" s="194" t="s">
        <v>5</v>
      </c>
      <c r="H5" s="379" t="str">
        <f>"__"&amp;M5&amp;"__, probabilities can only be calculated with the __"&amp;M6&amp;"__ normal distribution (mean = 0, SD = 1). __"&amp;M7&amp;"__ scores from a general normal distribution must first be __"&amp;M8&amp;"__ into __"&amp;M9&amp;"__ scores (e.g. z-scores)."</f>
        <v>__No__, probabilities can only be calculated with the __standardized__ normal distribution (mean = 0, SD = 1). __Raw__ scores from a general normal distribution must first be __transformed__ into __standardized__ scores (e.g. z-scores).</v>
      </c>
      <c r="I5" s="379"/>
      <c r="J5" s="379"/>
      <c r="K5" s="379"/>
      <c r="L5" s="379"/>
      <c r="M5" s="194" t="s">
        <v>70</v>
      </c>
      <c r="O5" s="381"/>
      <c r="X5" s="379"/>
      <c r="Y5" s="379"/>
      <c r="Z5" s="379"/>
      <c r="AA5" s="379"/>
      <c r="AB5" s="379"/>
      <c r="AC5" s="194" t="s">
        <v>71</v>
      </c>
    </row>
    <row r="6" spans="1:38">
      <c r="A6" s="379"/>
      <c r="B6" s="379"/>
      <c r="C6" s="379"/>
      <c r="D6" s="379"/>
      <c r="E6" s="379"/>
      <c r="F6" s="194" t="s">
        <v>72</v>
      </c>
      <c r="H6" s="379"/>
      <c r="I6" s="379"/>
      <c r="J6" s="379"/>
      <c r="K6" s="379"/>
      <c r="L6" s="379"/>
      <c r="M6" s="194" t="s">
        <v>73</v>
      </c>
      <c r="X6" s="379"/>
      <c r="Y6" s="379"/>
      <c r="Z6" s="379"/>
      <c r="AA6" s="379"/>
      <c r="AB6" s="379"/>
      <c r="AC6" s="194" t="s">
        <v>74</v>
      </c>
    </row>
    <row r="7" spans="1:38">
      <c r="A7" s="379"/>
      <c r="B7" s="379"/>
      <c r="C7" s="379"/>
      <c r="D7" s="379"/>
      <c r="E7" s="379"/>
      <c r="F7" s="194" t="s">
        <v>75</v>
      </c>
      <c r="H7" s="379"/>
      <c r="I7" s="379"/>
      <c r="J7" s="379"/>
      <c r="K7" s="379"/>
      <c r="L7" s="379"/>
      <c r="M7" s="194" t="s">
        <v>76</v>
      </c>
      <c r="O7" s="407" t="s">
        <v>77</v>
      </c>
      <c r="P7" s="407"/>
      <c r="Q7" s="407"/>
      <c r="X7" s="379"/>
      <c r="Y7" s="379"/>
      <c r="Z7" s="379"/>
      <c r="AA7" s="379"/>
      <c r="AB7" s="379"/>
      <c r="AC7" s="194" t="s">
        <v>78</v>
      </c>
    </row>
    <row r="8" spans="1:38">
      <c r="H8" s="379"/>
      <c r="I8" s="379"/>
      <c r="J8" s="379"/>
      <c r="K8" s="379"/>
      <c r="L8" s="379"/>
      <c r="M8" s="194" t="s">
        <v>79</v>
      </c>
      <c r="O8" s="198" t="s">
        <v>80</v>
      </c>
      <c r="P8" s="198" t="s">
        <v>81</v>
      </c>
      <c r="Q8" s="203">
        <v>60</v>
      </c>
    </row>
    <row r="9" spans="1:38">
      <c r="A9" s="379" t="s">
        <v>82</v>
      </c>
      <c r="B9" s="379"/>
      <c r="C9" s="379"/>
      <c r="D9" s="379"/>
      <c r="E9" s="379"/>
      <c r="F9" s="194"/>
      <c r="H9" s="379"/>
      <c r="I9" s="379"/>
      <c r="J9" s="379"/>
      <c r="K9" s="379"/>
      <c r="L9" s="379"/>
      <c r="M9" s="194" t="s">
        <v>73</v>
      </c>
      <c r="O9" s="198" t="s">
        <v>83</v>
      </c>
      <c r="P9" s="198" t="s">
        <v>84</v>
      </c>
      <c r="Q9" s="204">
        <v>4</v>
      </c>
      <c r="X9" s="380" t="s">
        <v>85</v>
      </c>
      <c r="Y9" s="380"/>
      <c r="Z9" s="380"/>
      <c r="AA9" s="380"/>
      <c r="AB9" s="380"/>
    </row>
    <row r="10" spans="1:38" ht="14.5" customHeight="1">
      <c r="A10" s="379"/>
      <c r="B10" s="379"/>
      <c r="C10" s="379"/>
      <c r="D10" s="379"/>
      <c r="E10" s="379"/>
      <c r="F10" s="194" t="s">
        <v>1</v>
      </c>
      <c r="H10" s="379"/>
      <c r="I10" s="379"/>
      <c r="J10" s="379"/>
      <c r="K10" s="379"/>
      <c r="L10" s="379"/>
      <c r="M10" s="194"/>
      <c r="X10" s="380" t="s">
        <v>86</v>
      </c>
      <c r="Y10" s="380"/>
      <c r="Z10" s="380"/>
      <c r="AA10" s="380"/>
      <c r="AB10" s="380"/>
    </row>
    <row r="11" spans="1:38" ht="14.5" customHeight="1">
      <c r="A11" s="379" t="str">
        <f>"The _"&amp;F11&amp;"_ equals _"&amp;F12&amp;"_, representing 100% of the values."</f>
        <v>The _curve_ equals _1_, representing 100% of the values.</v>
      </c>
      <c r="B11" s="379"/>
      <c r="C11" s="379"/>
      <c r="D11" s="379"/>
      <c r="E11" s="379"/>
      <c r="F11" s="194" t="s">
        <v>87</v>
      </c>
      <c r="O11" s="407" t="s">
        <v>88</v>
      </c>
      <c r="P11" s="407"/>
      <c r="Q11" s="198" t="s">
        <v>89</v>
      </c>
      <c r="R11" s="198" t="s">
        <v>90</v>
      </c>
      <c r="S11" s="198" t="s">
        <v>91</v>
      </c>
    </row>
    <row r="12" spans="1:38" ht="14.5" customHeight="1">
      <c r="A12" s="379"/>
      <c r="B12" s="379"/>
      <c r="C12" s="379"/>
      <c r="D12" s="379"/>
      <c r="E12" s="379"/>
      <c r="F12" s="194">
        <v>1</v>
      </c>
      <c r="H12" s="380" t="s">
        <v>789</v>
      </c>
      <c r="I12" s="380"/>
      <c r="J12" s="380"/>
      <c r="K12" s="380"/>
      <c r="L12" s="380"/>
      <c r="M12" s="194" t="s">
        <v>1</v>
      </c>
      <c r="O12" s="407" t="s">
        <v>93</v>
      </c>
      <c r="P12" s="407"/>
      <c r="Q12" s="198">
        <v>60</v>
      </c>
      <c r="R12" s="198" t="s">
        <v>94</v>
      </c>
      <c r="S12" s="205">
        <f>_xlfn.NORM.DIST(Q12,Q8,Q9,TRUE)</f>
        <v>0.5</v>
      </c>
      <c r="X12" s="379" t="s">
        <v>790</v>
      </c>
      <c r="Y12" s="379"/>
      <c r="Z12" s="379"/>
      <c r="AA12" s="379"/>
      <c r="AB12" s="379"/>
      <c r="AC12" s="194"/>
    </row>
    <row r="13" spans="1:38">
      <c r="H13" s="379" t="str">
        <f>"It means_"&amp;M13&amp;"_ for _"&amp;M14&amp;"_ scores, referring to the standard normal distribution and standardized scores, like _"&amp;M15&amp;"_ score."</f>
        <v>It means_standard_ for _standardized_ scores, referring to the standard normal distribution and standardized scores, like _z_ score.</v>
      </c>
      <c r="I13" s="379"/>
      <c r="J13" s="379"/>
      <c r="K13" s="379"/>
      <c r="L13" s="379"/>
      <c r="M13" s="194" t="s">
        <v>96</v>
      </c>
      <c r="O13" s="407" t="s">
        <v>97</v>
      </c>
      <c r="P13" s="407"/>
      <c r="Q13" s="198">
        <v>60</v>
      </c>
      <c r="R13" s="198" t="s">
        <v>94</v>
      </c>
      <c r="S13" s="205">
        <f>1- _xlfn.NORM.DIST(Q13,Q8,Q9,TRUE)</f>
        <v>0.5</v>
      </c>
      <c r="T13" s="407" t="s">
        <v>98</v>
      </c>
      <c r="U13" s="407"/>
      <c r="V13" s="407"/>
      <c r="X13" s="379"/>
      <c r="Y13" s="379"/>
      <c r="Z13" s="379"/>
      <c r="AA13" s="379"/>
      <c r="AB13" s="379"/>
      <c r="AC13" s="194" t="s">
        <v>1</v>
      </c>
    </row>
    <row r="14" spans="1:38">
      <c r="A14" s="379" t="s">
        <v>99</v>
      </c>
      <c r="B14" s="379"/>
      <c r="C14" s="379"/>
      <c r="D14" s="379"/>
      <c r="E14" s="379"/>
      <c r="F14" s="194"/>
      <c r="H14" s="379"/>
      <c r="I14" s="379"/>
      <c r="J14" s="379"/>
      <c r="K14" s="379"/>
      <c r="L14" s="379"/>
      <c r="M14" s="194" t="s">
        <v>73</v>
      </c>
      <c r="O14" s="407" t="s">
        <v>100</v>
      </c>
      <c r="P14" s="407"/>
      <c r="Q14" s="198">
        <v>56</v>
      </c>
      <c r="R14" s="198">
        <v>64</v>
      </c>
      <c r="S14" s="206">
        <f>_xlfn.NORM.DIST(R14,Q8,Q9,TRUE)-_xlfn.NORM.DIST(Q14,Q8,Q9,TRUE)</f>
        <v>0.68268949213708607</v>
      </c>
      <c r="T14" s="407" t="s">
        <v>101</v>
      </c>
      <c r="U14" s="407"/>
      <c r="V14" s="407"/>
      <c r="X14" s="379" t="str">
        <f>"These functions return the _"&amp;AC14&amp;"_ probability _"&amp;AC15&amp;"_ a value, which is exactly what percentile provides."</f>
        <v>These functions return the _cumulative_ probability _below_ a value, which is exactly what percentile provides.</v>
      </c>
      <c r="Y14" s="379"/>
      <c r="Z14" s="379"/>
      <c r="AA14" s="379"/>
      <c r="AB14" s="379"/>
      <c r="AC14" s="194" t="s">
        <v>102</v>
      </c>
    </row>
    <row r="15" spans="1:38">
      <c r="A15" s="379"/>
      <c r="B15" s="379"/>
      <c r="C15" s="379"/>
      <c r="D15" s="379"/>
      <c r="E15" s="379"/>
      <c r="F15" s="194" t="s">
        <v>1</v>
      </c>
      <c r="H15" s="379"/>
      <c r="I15" s="379"/>
      <c r="J15" s="379"/>
      <c r="K15" s="379"/>
      <c r="L15" s="379"/>
      <c r="M15" s="194" t="s">
        <v>103</v>
      </c>
      <c r="O15" s="407" t="s">
        <v>104</v>
      </c>
      <c r="P15" s="407"/>
      <c r="Q15" s="198">
        <v>52</v>
      </c>
      <c r="R15" s="198">
        <v>68</v>
      </c>
      <c r="S15" s="206">
        <f>_xlfn.NORM.DIST(R15,Q8,Q9,TRUE)-_xlfn.NORM.DIST(Q15,Q8,Q9,TRUE)</f>
        <v>0.95449973610364158</v>
      </c>
      <c r="T15" s="407" t="s">
        <v>105</v>
      </c>
      <c r="U15" s="407"/>
      <c r="V15" s="407"/>
      <c r="X15" s="379"/>
      <c r="Y15" s="379"/>
      <c r="Z15" s="379"/>
      <c r="AA15" s="379"/>
      <c r="AB15" s="379"/>
      <c r="AC15" s="194" t="s">
        <v>74</v>
      </c>
    </row>
    <row r="16" spans="1:38">
      <c r="A16" s="380" t="str">
        <f>"NORM.DIST _"&amp;F16&amp;"_ NORM.S.DIST"</f>
        <v>NORM.DIST _or_ NORM.S.DIST</v>
      </c>
      <c r="B16" s="380"/>
      <c r="C16" s="380"/>
      <c r="D16" s="380"/>
      <c r="E16" s="380"/>
      <c r="F16" s="194" t="s">
        <v>106</v>
      </c>
      <c r="O16" s="407" t="s">
        <v>107</v>
      </c>
      <c r="P16" s="407"/>
      <c r="Q16" s="198">
        <v>48</v>
      </c>
      <c r="R16" s="198">
        <v>72</v>
      </c>
      <c r="S16" s="206">
        <f>_xlfn.NORM.DIST(R16,Q8,Q9,TRUE)-_xlfn.NORM.DIST(Q16,Q8,Q9,TRUE)</f>
        <v>0.99730020393673979</v>
      </c>
      <c r="T16" s="407" t="s">
        <v>108</v>
      </c>
      <c r="U16" s="407"/>
      <c r="V16" s="407"/>
    </row>
    <row r="17" spans="1:28" ht="14.5" customHeight="1">
      <c r="H17" s="379" t="s">
        <v>109</v>
      </c>
      <c r="I17" s="379"/>
      <c r="J17" s="379"/>
      <c r="K17" s="379"/>
      <c r="L17" s="379"/>
      <c r="M17" s="194"/>
      <c r="O17" s="407" t="s">
        <v>110</v>
      </c>
      <c r="P17" s="407"/>
      <c r="Q17" s="198">
        <v>56</v>
      </c>
      <c r="R17" s="198">
        <v>64</v>
      </c>
      <c r="S17" s="206">
        <f>_xlfn.NORM.DIST(Q17,Q8,Q9,TRUE)+(1-_xlfn.NORM.DIST(R17,Q8,Q9,TRUE))</f>
        <v>0.31731050786291393</v>
      </c>
      <c r="X17" s="408" t="s">
        <v>111</v>
      </c>
      <c r="Y17" s="408"/>
      <c r="Z17" s="408"/>
      <c r="AA17" s="408"/>
      <c r="AB17" s="408"/>
    </row>
    <row r="18" spans="1:28" ht="14.5" customHeight="1">
      <c r="A18" s="379" t="s">
        <v>791</v>
      </c>
      <c r="B18" s="379"/>
      <c r="C18" s="379"/>
      <c r="D18" s="379"/>
      <c r="E18" s="379"/>
      <c r="F18" s="194"/>
      <c r="H18" s="379"/>
      <c r="I18" s="379"/>
      <c r="J18" s="379"/>
      <c r="K18" s="379"/>
      <c r="L18" s="379"/>
      <c r="M18" s="194" t="s">
        <v>1</v>
      </c>
      <c r="X18" s="408" t="s">
        <v>113</v>
      </c>
      <c r="Y18" s="408"/>
      <c r="Z18" s="408"/>
      <c r="AA18" s="408"/>
      <c r="AB18" s="408"/>
    </row>
    <row r="19" spans="1:28">
      <c r="A19" s="379"/>
      <c r="B19" s="379"/>
      <c r="C19" s="379"/>
      <c r="D19" s="379"/>
      <c r="E19" s="379"/>
      <c r="F19" s="194" t="s">
        <v>1</v>
      </c>
      <c r="H19" s="380" t="str">
        <f>"_"&amp;M19&amp;"_"</f>
        <v>_Yes_</v>
      </c>
      <c r="I19" s="380"/>
      <c r="J19" s="380"/>
      <c r="K19" s="380"/>
      <c r="L19" s="380"/>
      <c r="M19" s="194" t="s">
        <v>114</v>
      </c>
      <c r="O19" s="193" t="s">
        <v>115</v>
      </c>
    </row>
    <row r="20" spans="1:28" ht="14.5" customHeight="1">
      <c r="A20" s="379" t="str">
        <f>"They _"&amp;F20&amp;"_ the _"&amp;F21&amp;"_ (_"&amp;F22&amp;"_ probability) under a _"&amp;F23&amp;"_ distribution up to a specific value (the area from a point and everything below that point), using a given mean and standard deviation."</f>
        <v>They _calculate_ the _area_ (_cumulative_ probability) under a _normal_ distribution up to a specific value (the area from a point and everything below that point), using a given mean and standard deviation.</v>
      </c>
      <c r="B20" s="379"/>
      <c r="C20" s="379"/>
      <c r="D20" s="379"/>
      <c r="E20" s="379"/>
      <c r="F20" s="194" t="s">
        <v>116</v>
      </c>
      <c r="O20" s="381" t="s">
        <v>117</v>
      </c>
      <c r="X20" s="407" t="s">
        <v>77</v>
      </c>
      <c r="Y20" s="407"/>
      <c r="Z20" s="407"/>
    </row>
    <row r="21" spans="1:28" ht="14.5" customHeight="1">
      <c r="A21" s="379"/>
      <c r="B21" s="379"/>
      <c r="C21" s="379"/>
      <c r="D21" s="379"/>
      <c r="E21" s="379"/>
      <c r="F21" s="194" t="s">
        <v>35</v>
      </c>
      <c r="H21" s="379" t="s">
        <v>118</v>
      </c>
      <c r="I21" s="379"/>
      <c r="J21" s="379"/>
      <c r="K21" s="379"/>
      <c r="L21" s="379"/>
      <c r="M21" s="194"/>
      <c r="O21" s="381"/>
      <c r="X21" s="198" t="s">
        <v>80</v>
      </c>
      <c r="Y21" s="198" t="s">
        <v>81</v>
      </c>
      <c r="Z21" s="203">
        <v>60</v>
      </c>
    </row>
    <row r="22" spans="1:28" ht="14.5" customHeight="1">
      <c r="A22" s="379"/>
      <c r="B22" s="379"/>
      <c r="C22" s="379"/>
      <c r="D22" s="379"/>
      <c r="E22" s="379"/>
      <c r="F22" s="194" t="s">
        <v>102</v>
      </c>
      <c r="H22" s="379"/>
      <c r="I22" s="379"/>
      <c r="J22" s="379"/>
      <c r="K22" s="379"/>
      <c r="L22" s="379"/>
      <c r="M22" s="194" t="s">
        <v>1</v>
      </c>
      <c r="X22" s="198" t="s">
        <v>83</v>
      </c>
      <c r="Y22" s="198" t="s">
        <v>84</v>
      </c>
      <c r="Z22" s="204">
        <v>4</v>
      </c>
    </row>
    <row r="23" spans="1:28" ht="14.5" customHeight="1">
      <c r="A23" s="379"/>
      <c r="B23" s="379"/>
      <c r="C23" s="379"/>
      <c r="D23" s="379"/>
      <c r="E23" s="379"/>
      <c r="F23" s="194" t="s">
        <v>119</v>
      </c>
      <c r="H23" s="380" t="str">
        <f>"1 minus NORM.DIST _"&amp;M23&amp;"_ 1 minus NORM.S.DIST"</f>
        <v>1 minus NORM.DIST _or_ 1 minus NORM.S.DIST</v>
      </c>
      <c r="I23" s="380"/>
      <c r="J23" s="380"/>
      <c r="K23" s="380"/>
      <c r="L23" s="380"/>
      <c r="M23" s="194" t="s">
        <v>106</v>
      </c>
      <c r="O23" s="407" t="s">
        <v>77</v>
      </c>
      <c r="P23" s="407"/>
      <c r="Q23" s="407"/>
    </row>
    <row r="24" spans="1:28" ht="14.5" customHeight="1">
      <c r="A24" s="379"/>
      <c r="B24" s="379"/>
      <c r="C24" s="379"/>
      <c r="D24" s="379"/>
      <c r="E24" s="379"/>
      <c r="F24" s="194"/>
      <c r="O24" s="198" t="s">
        <v>80</v>
      </c>
      <c r="P24" s="198" t="s">
        <v>81</v>
      </c>
      <c r="Q24" s="203">
        <v>60</v>
      </c>
      <c r="X24" s="207" t="s">
        <v>120</v>
      </c>
      <c r="Y24" s="208" t="s">
        <v>121</v>
      </c>
    </row>
    <row r="25" spans="1:28">
      <c r="H25" s="380" t="s">
        <v>122</v>
      </c>
      <c r="I25" s="380"/>
      <c r="J25" s="380"/>
      <c r="K25" s="380"/>
      <c r="L25" s="380"/>
      <c r="M25" s="194" t="s">
        <v>1</v>
      </c>
      <c r="O25" s="198" t="s">
        <v>83</v>
      </c>
      <c r="P25" s="198" t="s">
        <v>84</v>
      </c>
      <c r="Q25" s="204">
        <v>4</v>
      </c>
      <c r="X25" s="209">
        <v>50</v>
      </c>
      <c r="Y25" s="210">
        <f t="shared" ref="Y25:Y45" si="1">_xlfn.NORM.DIST(X25,$Z$21,$Z$22,TRUE)</f>
        <v>6.2096653257761331E-3</v>
      </c>
    </row>
    <row r="26" spans="1:28" ht="14.5" customHeight="1">
      <c r="A26" s="379" t="s">
        <v>792</v>
      </c>
      <c r="B26" s="379"/>
      <c r="C26" s="379"/>
      <c r="D26" s="379"/>
      <c r="E26" s="379"/>
      <c r="F26" s="194"/>
      <c r="H26" s="379" t="str">
        <f>"The total _"&amp;M26&amp;"_ under the _"&amp;M27&amp;"_ curve is _"&amp;M28&amp;"_. So, to calculate the area above a number, you subtract the area to the _"&amp;M29&amp;"_ (below a number with NORM.DIST or NORM.S.DIST) from 1."</f>
        <v>The total _area_ under the _normal_ curve is _1_. So, to calculate the area above a number, you subtract the area to the _left_ (below a number with NORM.DIST or NORM.S.DIST) from 1.</v>
      </c>
      <c r="I26" s="379"/>
      <c r="J26" s="379"/>
      <c r="K26" s="379"/>
      <c r="L26" s="379"/>
      <c r="M26" s="194" t="s">
        <v>35</v>
      </c>
      <c r="X26" s="209">
        <v>51</v>
      </c>
      <c r="Y26" s="210">
        <f t="shared" si="1"/>
        <v>1.2224472655044696E-2</v>
      </c>
    </row>
    <row r="27" spans="1:28">
      <c r="A27" s="379"/>
      <c r="B27" s="379"/>
      <c r="C27" s="379"/>
      <c r="D27" s="379"/>
      <c r="E27" s="379"/>
      <c r="F27" s="194" t="s">
        <v>1</v>
      </c>
      <c r="H27" s="379"/>
      <c r="I27" s="379"/>
      <c r="J27" s="379"/>
      <c r="K27" s="379"/>
      <c r="L27" s="379"/>
      <c r="M27" s="194" t="s">
        <v>119</v>
      </c>
      <c r="O27" s="407" t="s">
        <v>124</v>
      </c>
      <c r="P27" s="407"/>
      <c r="Q27" s="198" t="s">
        <v>125</v>
      </c>
      <c r="R27" s="198" t="s">
        <v>126</v>
      </c>
      <c r="S27" s="198" t="s">
        <v>91</v>
      </c>
      <c r="X27" s="209">
        <v>52</v>
      </c>
      <c r="Y27" s="210">
        <f t="shared" si="1"/>
        <v>2.2750131948179191E-2</v>
      </c>
    </row>
    <row r="28" spans="1:28" ht="14.5" customHeight="1">
      <c r="A28" s="379" t="str">
        <f>"NORM.S.DIST is for the __"&amp;F28&amp;"__ normal __"&amp;F29&amp;"__ (mean = __"&amp;F30&amp;"__, SD = __"&amp;F31&amp;"__), used with standardized values like z-scores.
NORM.DIST is for a __"&amp;F33&amp;"__ normal distribution, where you must __"&amp;F34&amp;"__ the mean and standard deviation, used with __"&amp;F35&amp;"__ data like sales or test scores."</f>
        <v>NORM.S.DIST is for the __standard__ normal __distribution__ (mean = __0__, SD = __1__), used with standardized values like z-scores.
NORM.DIST is for a __general__ normal distribution, where you must __specify__ the mean and standard deviation, used with __raw__ data like sales or test scores.</v>
      </c>
      <c r="B28" s="379"/>
      <c r="C28" s="379"/>
      <c r="D28" s="379"/>
      <c r="E28" s="379"/>
      <c r="F28" s="194" t="s">
        <v>96</v>
      </c>
      <c r="H28" s="379"/>
      <c r="I28" s="379"/>
      <c r="J28" s="379"/>
      <c r="K28" s="379"/>
      <c r="L28" s="379"/>
      <c r="M28" s="194">
        <v>1</v>
      </c>
      <c r="O28" s="407" t="s">
        <v>93</v>
      </c>
      <c r="P28" s="407"/>
      <c r="Q28" s="198">
        <v>0</v>
      </c>
      <c r="R28" s="198" t="s">
        <v>94</v>
      </c>
      <c r="S28" s="205">
        <f>_xlfn.NORM.S.DIST(Q28,TRUE)</f>
        <v>0.5</v>
      </c>
      <c r="X28" s="209">
        <v>53</v>
      </c>
      <c r="Y28" s="210">
        <f t="shared" si="1"/>
        <v>4.00591568638171E-2</v>
      </c>
    </row>
    <row r="29" spans="1:28" ht="14.5" customHeight="1">
      <c r="A29" s="379"/>
      <c r="B29" s="379"/>
      <c r="C29" s="379"/>
      <c r="D29" s="379"/>
      <c r="E29" s="379"/>
      <c r="F29" s="194" t="s">
        <v>127</v>
      </c>
      <c r="H29" s="379"/>
      <c r="I29" s="379"/>
      <c r="J29" s="379"/>
      <c r="K29" s="379"/>
      <c r="L29" s="379"/>
      <c r="M29" s="194" t="s">
        <v>128</v>
      </c>
      <c r="O29" s="407" t="s">
        <v>97</v>
      </c>
      <c r="P29" s="407"/>
      <c r="Q29" s="198">
        <v>0</v>
      </c>
      <c r="R29" s="198" t="s">
        <v>94</v>
      </c>
      <c r="S29" s="205">
        <f>1-_xlfn.NORM.S.DIST(Q29,TRUE)</f>
        <v>0.5</v>
      </c>
      <c r="T29" s="407" t="s">
        <v>98</v>
      </c>
      <c r="U29" s="407"/>
      <c r="V29" s="407"/>
      <c r="X29" s="209">
        <v>54</v>
      </c>
      <c r="Y29" s="210">
        <f t="shared" si="1"/>
        <v>6.6807201268858057E-2</v>
      </c>
    </row>
    <row r="30" spans="1:28">
      <c r="A30" s="379"/>
      <c r="B30" s="379"/>
      <c r="C30" s="379"/>
      <c r="D30" s="379"/>
      <c r="E30" s="379"/>
      <c r="F30" s="194">
        <v>0</v>
      </c>
      <c r="H30" s="379"/>
      <c r="I30" s="379"/>
      <c r="J30" s="379"/>
      <c r="K30" s="379"/>
      <c r="L30" s="379"/>
      <c r="M30" s="194"/>
      <c r="O30" s="407" t="s">
        <v>100</v>
      </c>
      <c r="P30" s="407"/>
      <c r="Q30" s="198">
        <v>-1</v>
      </c>
      <c r="R30" s="198">
        <v>1</v>
      </c>
      <c r="S30" s="206">
        <f>_xlfn.NORM.S.DIST(R30,TRUE)-_xlfn.NORM.S.DIST(Q30,TRUE)</f>
        <v>0.68268949213708607</v>
      </c>
      <c r="T30" s="407" t="s">
        <v>101</v>
      </c>
      <c r="U30" s="407"/>
      <c r="V30" s="407"/>
      <c r="X30" s="209">
        <v>55</v>
      </c>
      <c r="Y30" s="210">
        <f t="shared" si="1"/>
        <v>0.10564977366685525</v>
      </c>
    </row>
    <row r="31" spans="1:28">
      <c r="A31" s="379"/>
      <c r="B31" s="379"/>
      <c r="C31" s="379"/>
      <c r="D31" s="379"/>
      <c r="E31" s="379"/>
      <c r="F31" s="194">
        <v>1</v>
      </c>
      <c r="O31" s="407" t="s">
        <v>104</v>
      </c>
      <c r="P31" s="407"/>
      <c r="Q31" s="198">
        <v>-2</v>
      </c>
      <c r="R31" s="198">
        <v>2</v>
      </c>
      <c r="S31" s="206">
        <f>_xlfn.NORM.S.DIST(R31,TRUE)-_xlfn.NORM.S.DIST(Q31,TRUE)</f>
        <v>0.95449973610364158</v>
      </c>
      <c r="T31" s="407" t="s">
        <v>105</v>
      </c>
      <c r="U31" s="407"/>
      <c r="V31" s="407"/>
      <c r="X31" s="209">
        <v>56</v>
      </c>
      <c r="Y31" s="210">
        <f t="shared" si="1"/>
        <v>0.15865525393145699</v>
      </c>
    </row>
    <row r="32" spans="1:28" ht="14.5" customHeight="1">
      <c r="A32" s="379"/>
      <c r="B32" s="379"/>
      <c r="C32" s="379"/>
      <c r="D32" s="379"/>
      <c r="E32" s="379"/>
      <c r="F32" s="194"/>
      <c r="H32" s="379" t="s">
        <v>793</v>
      </c>
      <c r="I32" s="379"/>
      <c r="J32" s="379"/>
      <c r="K32" s="379"/>
      <c r="L32" s="379"/>
      <c r="M32" s="194"/>
      <c r="O32" s="407" t="s">
        <v>107</v>
      </c>
      <c r="P32" s="407"/>
      <c r="Q32" s="198">
        <v>-3</v>
      </c>
      <c r="R32" s="198">
        <v>3</v>
      </c>
      <c r="S32" s="206">
        <f>_xlfn.NORM.S.DIST(R32,TRUE)-_xlfn.NORM.S.DIST(Q32,TRUE)</f>
        <v>0.99730020393673979</v>
      </c>
      <c r="T32" s="407" t="s">
        <v>108</v>
      </c>
      <c r="U32" s="407"/>
      <c r="V32" s="407"/>
      <c r="X32" s="209">
        <v>57</v>
      </c>
      <c r="Y32" s="210">
        <f t="shared" si="1"/>
        <v>0.22662735237686821</v>
      </c>
    </row>
    <row r="33" spans="1:25">
      <c r="A33" s="379"/>
      <c r="B33" s="379"/>
      <c r="C33" s="379"/>
      <c r="D33" s="379"/>
      <c r="E33" s="379"/>
      <c r="F33" s="194" t="s">
        <v>130</v>
      </c>
      <c r="H33" s="379"/>
      <c r="I33" s="379"/>
      <c r="J33" s="379"/>
      <c r="K33" s="379"/>
      <c r="L33" s="379"/>
      <c r="M33" s="194"/>
      <c r="O33" s="407" t="s">
        <v>110</v>
      </c>
      <c r="P33" s="407"/>
      <c r="Q33" s="198">
        <v>-1</v>
      </c>
      <c r="R33" s="198">
        <v>1</v>
      </c>
      <c r="S33" s="206">
        <f>_xlfn.NORM.S.DIST(Q33,TRUE)+(1-_xlfn.NORM.S.DIST(R33,TRUE))</f>
        <v>0.31731050786291393</v>
      </c>
      <c r="X33" s="209">
        <v>58</v>
      </c>
      <c r="Y33" s="210">
        <f t="shared" si="1"/>
        <v>0.30853753872598688</v>
      </c>
    </row>
    <row r="34" spans="1:25">
      <c r="A34" s="379"/>
      <c r="B34" s="379"/>
      <c r="C34" s="379"/>
      <c r="D34" s="379"/>
      <c r="E34" s="379"/>
      <c r="F34" s="194" t="s">
        <v>131</v>
      </c>
      <c r="H34" s="379"/>
      <c r="I34" s="379"/>
      <c r="J34" s="379"/>
      <c r="K34" s="379"/>
      <c r="L34" s="379"/>
      <c r="M34" s="194" t="s">
        <v>1</v>
      </c>
      <c r="X34" s="209">
        <v>59</v>
      </c>
      <c r="Y34" s="210">
        <f t="shared" si="1"/>
        <v>0.4012936743170763</v>
      </c>
    </row>
    <row r="35" spans="1:25" ht="14.5" customHeight="1">
      <c r="A35" s="379"/>
      <c r="B35" s="379"/>
      <c r="C35" s="379"/>
      <c r="D35" s="379"/>
      <c r="E35" s="379"/>
      <c r="F35" s="194" t="s">
        <v>132</v>
      </c>
      <c r="H35" s="379" t="str">
        <f>"You would _"&amp;M35&amp;"_ the cumulative probability of the _"&amp;M36&amp;"_ value from the cumulative probability of the _"&amp;M37&amp;"_ value:
=NORM.DIST(high, mean, sd, TRUE) - NORM.DIST(low, mean, sd, TRUE)"</f>
        <v>You would _subtract_ the cumulative probability of the _lower_ value from the cumulative probability of the _higher_ value:
=NORM.DIST(high, mean, sd, TRUE) - NORM.DIST(low, mean, sd, TRUE)</v>
      </c>
      <c r="I35" s="379"/>
      <c r="J35" s="379"/>
      <c r="K35" s="379"/>
      <c r="L35" s="379"/>
      <c r="M35" s="194" t="s">
        <v>133</v>
      </c>
      <c r="X35" s="209">
        <v>60</v>
      </c>
      <c r="Y35" s="210">
        <f t="shared" si="1"/>
        <v>0.5</v>
      </c>
    </row>
    <row r="36" spans="1:25">
      <c r="H36" s="379"/>
      <c r="I36" s="379"/>
      <c r="J36" s="379"/>
      <c r="K36" s="379"/>
      <c r="L36" s="379"/>
      <c r="M36" s="194" t="s">
        <v>134</v>
      </c>
      <c r="X36" s="209">
        <v>61</v>
      </c>
      <c r="Y36" s="210">
        <f t="shared" si="1"/>
        <v>0.5987063256829237</v>
      </c>
    </row>
    <row r="37" spans="1:25" ht="14.5" customHeight="1">
      <c r="H37" s="379"/>
      <c r="I37" s="379"/>
      <c r="J37" s="379"/>
      <c r="K37" s="379"/>
      <c r="L37" s="379"/>
      <c r="M37" s="194" t="s">
        <v>135</v>
      </c>
      <c r="X37" s="209">
        <v>62</v>
      </c>
      <c r="Y37" s="210">
        <f t="shared" si="1"/>
        <v>0.69146246127401312</v>
      </c>
    </row>
    <row r="38" spans="1:25">
      <c r="H38" s="379"/>
      <c r="I38" s="379"/>
      <c r="J38" s="379"/>
      <c r="K38" s="379"/>
      <c r="L38" s="379"/>
      <c r="M38" s="194"/>
      <c r="X38" s="209">
        <v>63</v>
      </c>
      <c r="Y38" s="210">
        <f t="shared" si="1"/>
        <v>0.77337264762313174</v>
      </c>
    </row>
    <row r="39" spans="1:25" ht="14.5" customHeight="1">
      <c r="H39" s="379"/>
      <c r="I39" s="379"/>
      <c r="J39" s="379"/>
      <c r="K39" s="379"/>
      <c r="L39" s="379"/>
      <c r="M39" s="194"/>
      <c r="X39" s="209">
        <v>64</v>
      </c>
      <c r="Y39" s="210">
        <f t="shared" si="1"/>
        <v>0.84134474606854304</v>
      </c>
    </row>
    <row r="40" spans="1:25">
      <c r="X40" s="209">
        <v>65</v>
      </c>
      <c r="Y40" s="210">
        <f t="shared" si="1"/>
        <v>0.89435022633314476</v>
      </c>
    </row>
    <row r="41" spans="1:25">
      <c r="X41" s="209">
        <v>66</v>
      </c>
      <c r="Y41" s="210">
        <f t="shared" si="1"/>
        <v>0.93319279873114191</v>
      </c>
    </row>
    <row r="42" spans="1:25">
      <c r="X42" s="209">
        <v>67</v>
      </c>
      <c r="Y42" s="210">
        <f t="shared" si="1"/>
        <v>0.95994084313618289</v>
      </c>
    </row>
    <row r="43" spans="1:25">
      <c r="X43" s="209">
        <v>68</v>
      </c>
      <c r="Y43" s="210">
        <f t="shared" si="1"/>
        <v>0.97724986805182079</v>
      </c>
    </row>
    <row r="44" spans="1:25">
      <c r="X44" s="209">
        <v>69</v>
      </c>
      <c r="Y44" s="210">
        <f t="shared" si="1"/>
        <v>0.98777552734495533</v>
      </c>
    </row>
    <row r="45" spans="1:25" ht="14.5" customHeight="1">
      <c r="X45" s="209">
        <v>70</v>
      </c>
      <c r="Y45" s="210">
        <f t="shared" si="1"/>
        <v>0.99379033467422384</v>
      </c>
    </row>
    <row r="47" spans="1:25" ht="14.5" customHeight="1"/>
  </sheetData>
  <mergeCells count="57">
    <mergeCell ref="A3:E3"/>
    <mergeCell ref="H3:L4"/>
    <mergeCell ref="X3:AB3"/>
    <mergeCell ref="A4:E7"/>
    <mergeCell ref="O4:O5"/>
    <mergeCell ref="X4:AB7"/>
    <mergeCell ref="H5:L10"/>
    <mergeCell ref="O7:Q7"/>
    <mergeCell ref="A9:E10"/>
    <mergeCell ref="X9:AB9"/>
    <mergeCell ref="A16:E16"/>
    <mergeCell ref="O16:P16"/>
    <mergeCell ref="T16:V16"/>
    <mergeCell ref="X10:AB10"/>
    <mergeCell ref="A11:E12"/>
    <mergeCell ref="O11:P11"/>
    <mergeCell ref="H12:L12"/>
    <mergeCell ref="O12:P12"/>
    <mergeCell ref="X12:AB13"/>
    <mergeCell ref="H13:L15"/>
    <mergeCell ref="O13:P13"/>
    <mergeCell ref="T13:V13"/>
    <mergeCell ref="A14:E15"/>
    <mergeCell ref="O14:P14"/>
    <mergeCell ref="T14:V14"/>
    <mergeCell ref="X14:AB15"/>
    <mergeCell ref="O15:P15"/>
    <mergeCell ref="T15:V15"/>
    <mergeCell ref="H17:L18"/>
    <mergeCell ref="O17:P17"/>
    <mergeCell ref="X17:AB17"/>
    <mergeCell ref="A18:E19"/>
    <mergeCell ref="X18:AB18"/>
    <mergeCell ref="H19:L19"/>
    <mergeCell ref="A20:E24"/>
    <mergeCell ref="O20:O21"/>
    <mergeCell ref="X20:Z20"/>
    <mergeCell ref="H21:L22"/>
    <mergeCell ref="H23:L23"/>
    <mergeCell ref="O23:Q23"/>
    <mergeCell ref="A26:E27"/>
    <mergeCell ref="H26:L30"/>
    <mergeCell ref="O27:P27"/>
    <mergeCell ref="A28:E35"/>
    <mergeCell ref="O28:P28"/>
    <mergeCell ref="O29:P29"/>
    <mergeCell ref="H35:L39"/>
    <mergeCell ref="H32:L34"/>
    <mergeCell ref="O32:P32"/>
    <mergeCell ref="T32:V32"/>
    <mergeCell ref="O33:P33"/>
    <mergeCell ref="H25:L25"/>
    <mergeCell ref="T29:V29"/>
    <mergeCell ref="O30:P30"/>
    <mergeCell ref="T30:V30"/>
    <mergeCell ref="O31:P31"/>
    <mergeCell ref="T31:V31"/>
  </mergeCells>
  <conditionalFormatting sqref="A1:A2">
    <cfRule type="expression" dxfId="57" priority="8">
      <formula>$A$2/$B$2&gt;=0.076</formula>
    </cfRule>
  </conditionalFormatting>
  <conditionalFormatting sqref="B1:B2">
    <cfRule type="expression" dxfId="56" priority="9">
      <formula>$A$2/$B$2&gt;=0.153</formula>
    </cfRule>
  </conditionalFormatting>
  <conditionalFormatting sqref="C1:C2">
    <cfRule type="expression" dxfId="55" priority="10">
      <formula>$A$2/$B$2&gt;=0.23</formula>
    </cfRule>
  </conditionalFormatting>
  <conditionalFormatting sqref="D1:D2">
    <cfRule type="expression" dxfId="54" priority="11">
      <formula>$A$2/$B$2&gt;=0.307</formula>
    </cfRule>
  </conditionalFormatting>
  <conditionalFormatting sqref="E1:E2">
    <cfRule type="expression" dxfId="53" priority="12">
      <formula>$A$2/$B$2&gt;=0.384</formula>
    </cfRule>
  </conditionalFormatting>
  <conditionalFormatting sqref="F1:F2">
    <cfRule type="expression" dxfId="52" priority="13">
      <formula>$A$2/$B$2&gt;=0.461</formula>
    </cfRule>
  </conditionalFormatting>
  <conditionalFormatting sqref="G1:G2">
    <cfRule type="expression" dxfId="51" priority="14">
      <formula>$A$2/$B$2&gt;=0.538</formula>
    </cfRule>
  </conditionalFormatting>
  <conditionalFormatting sqref="H1:H2">
    <cfRule type="expression" dxfId="50" priority="15">
      <formula>$A$2/$B$2&gt;=0.615</formula>
    </cfRule>
  </conditionalFormatting>
  <conditionalFormatting sqref="I1:P2">
    <cfRule type="expression" dxfId="49" priority="16">
      <formula>$A$2/$B$2&gt;=0.692</formula>
    </cfRule>
  </conditionalFormatting>
  <conditionalFormatting sqref="L1">
    <cfRule type="expression" dxfId="48" priority="4">
      <formula>$A$2/$B$2&gt;=0.846</formula>
    </cfRule>
  </conditionalFormatting>
  <conditionalFormatting sqref="O1">
    <cfRule type="expression" dxfId="47" priority="7">
      <formula>$A$2/$B$2&gt;=0.846</formula>
    </cfRule>
  </conditionalFormatting>
  <conditionalFormatting sqref="P1">
    <cfRule type="expression" dxfId="46" priority="2">
      <formula>$P$1&lt;&gt;""</formula>
    </cfRule>
  </conditionalFormatting>
  <conditionalFormatting sqref="Q1:R1 A1:O2 X1:AO2 P2:R2">
    <cfRule type="expression" dxfId="45" priority="1">
      <formula>$P$1="Feedback OFF"</formula>
    </cfRule>
  </conditionalFormatting>
  <conditionalFormatting sqref="Q1:R2">
    <cfRule type="expression" dxfId="44" priority="3">
      <formula>$A$2/$B$2&gt;=0.846</formula>
    </cfRule>
  </conditionalFormatting>
  <conditionalFormatting sqref="X1:AF1 AH1:AK1 AM1:AO1 X2:AO2">
    <cfRule type="expression" dxfId="43" priority="17">
      <formula>$A$2/$B$2&gt;=1</formula>
    </cfRule>
  </conditionalFormatting>
  <conditionalFormatting sqref="AG1">
    <cfRule type="expression" dxfId="42" priority="6">
      <formula>$A$2/$B$2&gt;=0.846</formula>
    </cfRule>
  </conditionalFormatting>
  <conditionalFormatting sqref="AL1">
    <cfRule type="expression" dxfId="41" priority="5">
      <formula>$A$2/$B$2&gt;=0.846</formula>
    </cfRule>
  </conditionalFormatting>
  <dataValidations count="1">
    <dataValidation type="list" allowBlank="1" showInputMessage="1" showErrorMessage="1" sqref="P1" xr:uid="{E066E9C9-DF30-4A61-89C5-8E383FE93DFD}">
      <formula1>"Feedback ON, Taunting ON, Feedback OFF"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C3AA40-6497-41AA-859B-C4AC74EE16BD}">
  <sheetPr>
    <tabColor rgb="FF4FADEA"/>
  </sheetPr>
  <dimension ref="B3:BH199"/>
  <sheetViews>
    <sheetView showGridLines="0" topLeftCell="I13" zoomScale="73" zoomScaleNormal="73" workbookViewId="0">
      <selection activeCell="N26" sqref="N26"/>
    </sheetView>
  </sheetViews>
  <sheetFormatPr defaultColWidth="10.81640625" defaultRowHeight="7"/>
  <cols>
    <col min="1" max="1" width="3.36328125" style="193" customWidth="1"/>
    <col min="2" max="2" width="13.26953125" style="193" customWidth="1"/>
    <col min="3" max="3" width="12.81640625" style="193" customWidth="1"/>
    <col min="4" max="4" width="12" style="193" customWidth="1"/>
    <col min="5" max="5" width="11.1796875" style="194" customWidth="1"/>
    <col min="6" max="6" width="7.36328125" style="193" bestFit="1" customWidth="1"/>
    <col min="7" max="7" width="28.90625" style="193" bestFit="1" customWidth="1"/>
    <col min="8" max="8" width="37.81640625" style="193" customWidth="1"/>
    <col min="9" max="9" width="27" style="193" customWidth="1"/>
    <col min="10" max="10" width="19.81640625" style="193" customWidth="1"/>
    <col min="11" max="11" width="10.90625" style="193" bestFit="1" customWidth="1"/>
    <col min="12" max="12" width="18" style="193" customWidth="1"/>
    <col min="13" max="13" width="11.81640625" style="193" bestFit="1" customWidth="1"/>
    <col min="14" max="14" width="10.90625" style="193" bestFit="1" customWidth="1"/>
    <col min="15" max="15" width="13.1796875" style="193" customWidth="1"/>
    <col min="16" max="16" width="13.7265625" style="193" bestFit="1" customWidth="1"/>
    <col min="17" max="17" width="14.54296875" style="193" bestFit="1" customWidth="1"/>
    <col min="18" max="18" width="7.81640625" style="193" customWidth="1"/>
    <col min="19" max="19" width="10.90625" style="193" bestFit="1" customWidth="1"/>
    <col min="20" max="20" width="24.90625" style="193" bestFit="1" customWidth="1"/>
    <col min="21" max="21" width="100.1796875" style="193" customWidth="1"/>
    <col min="22" max="23" width="11.81640625" style="193" customWidth="1"/>
    <col min="24" max="25" width="20.1796875" style="193" customWidth="1"/>
    <col min="26" max="26" width="23.26953125" style="193" bestFit="1" customWidth="1"/>
    <col min="27" max="27" width="17.26953125" style="193" bestFit="1" customWidth="1"/>
    <col min="28" max="29" width="13.90625" style="193" bestFit="1" customWidth="1"/>
    <col min="30" max="30" width="13.6328125" style="193" bestFit="1" customWidth="1"/>
    <col min="31" max="31" width="8.26953125" style="193" bestFit="1" customWidth="1"/>
    <col min="32" max="32" width="53" style="193" customWidth="1"/>
    <col min="33" max="37" width="15" style="193" customWidth="1"/>
    <col min="38" max="38" width="14.453125" style="193" customWidth="1"/>
    <col min="39" max="42" width="14.81640625" style="193" bestFit="1" customWidth="1"/>
    <col min="43" max="43" width="10.81640625" style="193"/>
    <col min="44" max="47" width="10.90625" style="193" bestFit="1" customWidth="1"/>
    <col min="48" max="56" width="10.81640625" style="193"/>
    <col min="57" max="61" width="11" style="193" customWidth="1"/>
    <col min="62" max="16384" width="10.81640625" style="193"/>
  </cols>
  <sheetData>
    <row r="3" spans="2:60">
      <c r="K3" s="431">
        <v>0</v>
      </c>
      <c r="L3" s="431"/>
      <c r="M3" s="431"/>
    </row>
    <row r="4" spans="2:60" s="258" customFormat="1" ht="15.5" customHeight="1">
      <c r="B4" s="259"/>
      <c r="C4" s="259"/>
      <c r="D4" s="259"/>
      <c r="E4" s="260"/>
      <c r="G4" s="295">
        <v>0</v>
      </c>
      <c r="H4" s="295">
        <v>0</v>
      </c>
      <c r="I4" s="295">
        <v>0</v>
      </c>
      <c r="J4" s="259"/>
      <c r="K4" s="381">
        <v>0</v>
      </c>
      <c r="L4" s="381"/>
      <c r="M4" s="381"/>
      <c r="N4" s="259"/>
      <c r="O4" s="259"/>
      <c r="P4" s="259"/>
      <c r="Q4" s="193"/>
      <c r="R4" s="193"/>
      <c r="S4" s="193"/>
      <c r="U4" s="261"/>
      <c r="V4" s="261"/>
      <c r="W4" s="261"/>
      <c r="X4" s="262"/>
      <c r="Y4" s="262"/>
      <c r="Z4" s="261"/>
      <c r="AA4" s="261"/>
      <c r="AB4" s="261"/>
      <c r="AC4" s="261"/>
      <c r="AD4" s="261"/>
      <c r="AE4" s="261"/>
      <c r="AF4" s="261"/>
      <c r="AG4" s="261"/>
      <c r="AH4" s="261"/>
      <c r="AI4" s="261"/>
      <c r="AJ4" s="261"/>
      <c r="AK4" s="261"/>
      <c r="AL4" s="261"/>
      <c r="AM4" s="262"/>
      <c r="AN4" s="262"/>
      <c r="AO4" s="262"/>
      <c r="AP4" s="261"/>
      <c r="AR4" s="193"/>
      <c r="AS4" s="193"/>
      <c r="AT4" s="194">
        <v>0</v>
      </c>
      <c r="AU4" s="193"/>
      <c r="AV4" s="193"/>
    </row>
    <row r="5" spans="2:60" s="258" customFormat="1">
      <c r="B5" s="263">
        <v>0</v>
      </c>
      <c r="C5" s="259"/>
      <c r="D5" s="259"/>
      <c r="E5" s="260"/>
      <c r="G5" s="283">
        <v>0</v>
      </c>
      <c r="H5" s="296">
        <v>0</v>
      </c>
      <c r="I5" s="297">
        <v>1</v>
      </c>
      <c r="J5" s="193"/>
      <c r="K5" s="381"/>
      <c r="L5" s="381"/>
      <c r="M5" s="381"/>
      <c r="N5" s="259"/>
      <c r="O5" s="259"/>
      <c r="P5" s="259"/>
      <c r="Q5" s="193"/>
      <c r="R5" s="193"/>
      <c r="S5" s="193"/>
      <c r="U5" s="261"/>
      <c r="V5" s="261"/>
      <c r="W5" s="261"/>
      <c r="X5" s="262"/>
      <c r="Y5" s="262"/>
      <c r="Z5" s="261"/>
      <c r="AA5" s="261"/>
      <c r="AB5" s="193"/>
      <c r="AC5" s="193"/>
      <c r="AD5" s="193"/>
      <c r="AE5" s="193"/>
      <c r="AF5" s="193"/>
      <c r="AG5" s="261"/>
      <c r="AH5" s="261"/>
      <c r="AI5" s="261"/>
      <c r="AJ5" s="261"/>
      <c r="AK5" s="264"/>
      <c r="AL5" s="261"/>
      <c r="AM5" s="262"/>
      <c r="AN5" s="262"/>
      <c r="AO5" s="262"/>
      <c r="AP5" s="261"/>
      <c r="AR5" s="194">
        <v>0</v>
      </c>
      <c r="AS5" s="194">
        <v>0</v>
      </c>
      <c r="AT5" s="194">
        <v>0</v>
      </c>
      <c r="AU5" s="194">
        <v>0</v>
      </c>
      <c r="AV5" s="193"/>
    </row>
    <row r="6" spans="2:60" s="258" customFormat="1" ht="17.5" customHeight="1">
      <c r="B6" s="259">
        <v>0</v>
      </c>
      <c r="C6" s="259"/>
      <c r="D6" s="259"/>
      <c r="E6" s="260"/>
      <c r="G6" s="283">
        <v>0</v>
      </c>
      <c r="H6" s="296">
        <v>0</v>
      </c>
      <c r="I6" s="297">
        <v>1</v>
      </c>
      <c r="J6" s="193"/>
      <c r="K6" s="381">
        <v>0</v>
      </c>
      <c r="L6" s="381"/>
      <c r="M6" s="381"/>
      <c r="N6" s="259"/>
      <c r="O6" s="259"/>
      <c r="P6" s="259"/>
      <c r="Q6" s="193"/>
      <c r="R6" s="193"/>
      <c r="S6" s="193"/>
      <c r="U6" s="261"/>
      <c r="V6" s="261"/>
      <c r="W6" s="261"/>
      <c r="X6" s="262"/>
      <c r="Y6" s="262"/>
      <c r="Z6" s="261"/>
      <c r="AA6" s="261"/>
      <c r="AB6" s="193"/>
      <c r="AC6" s="193"/>
      <c r="AD6" s="193"/>
      <c r="AE6" s="193"/>
      <c r="AF6" s="261"/>
      <c r="AG6" s="261"/>
      <c r="AH6" s="261"/>
      <c r="AI6" s="261"/>
      <c r="AJ6" s="261"/>
      <c r="AK6" s="264"/>
      <c r="AL6" s="261"/>
      <c r="AM6" s="262"/>
      <c r="AN6" s="262"/>
      <c r="AO6" s="262"/>
      <c r="AP6" s="261"/>
      <c r="AR6" s="194">
        <v>0</v>
      </c>
      <c r="AS6" s="194">
        <v>0</v>
      </c>
      <c r="AT6" s="194">
        <v>0</v>
      </c>
      <c r="AU6" s="194">
        <v>0</v>
      </c>
      <c r="AV6" s="193"/>
    </row>
    <row r="7" spans="2:60" s="258" customFormat="1">
      <c r="B7" s="258">
        <v>0</v>
      </c>
      <c r="C7" s="259"/>
      <c r="D7" s="259"/>
      <c r="E7" s="260"/>
      <c r="G7" s="283">
        <v>0</v>
      </c>
      <c r="H7" s="296">
        <v>0</v>
      </c>
      <c r="I7" s="297">
        <v>1</v>
      </c>
      <c r="J7" s="193"/>
      <c r="K7" s="381"/>
      <c r="L7" s="381"/>
      <c r="M7" s="381"/>
      <c r="N7" s="259"/>
      <c r="O7" s="259"/>
      <c r="P7" s="259"/>
      <c r="Q7" s="193"/>
      <c r="R7" s="193"/>
      <c r="S7" s="193"/>
      <c r="U7" s="261"/>
      <c r="V7" s="261"/>
      <c r="W7" s="261"/>
      <c r="X7" s="262"/>
      <c r="Y7" s="262"/>
      <c r="Z7" s="261"/>
      <c r="AA7" s="261"/>
      <c r="AB7" s="193"/>
      <c r="AC7" s="193"/>
      <c r="AD7" s="193"/>
      <c r="AE7" s="193"/>
      <c r="AF7" s="261"/>
      <c r="AG7" s="261"/>
      <c r="AH7" s="261"/>
      <c r="AI7" s="261"/>
      <c r="AJ7" s="261"/>
      <c r="AK7" s="261"/>
      <c r="AL7" s="261"/>
      <c r="AM7" s="262"/>
      <c r="AN7" s="262"/>
      <c r="AO7" s="262"/>
      <c r="AP7" s="261"/>
      <c r="AR7" s="194">
        <v>0</v>
      </c>
      <c r="AS7" s="194">
        <v>0</v>
      </c>
      <c r="AT7" s="194">
        <v>0</v>
      </c>
      <c r="AU7" s="194">
        <v>0</v>
      </c>
      <c r="AV7" s="193"/>
    </row>
    <row r="8" spans="2:60" s="258" customFormat="1">
      <c r="B8" s="259"/>
      <c r="C8" s="259"/>
      <c r="D8" s="259"/>
      <c r="E8" s="260"/>
      <c r="F8" s="259"/>
      <c r="G8" s="259"/>
      <c r="H8" s="259"/>
      <c r="I8" s="259"/>
      <c r="J8" s="259"/>
      <c r="K8" s="381"/>
      <c r="L8" s="381"/>
      <c r="M8" s="381"/>
      <c r="N8" s="259"/>
      <c r="O8" s="259"/>
      <c r="P8" s="259"/>
      <c r="Q8" s="259"/>
      <c r="R8" s="193"/>
      <c r="S8" s="193"/>
      <c r="T8" s="193"/>
      <c r="V8" s="261"/>
      <c r="W8" s="261"/>
      <c r="X8" s="261"/>
      <c r="Y8" s="262"/>
      <c r="Z8" s="262"/>
      <c r="AA8" s="261"/>
      <c r="AB8" s="261"/>
      <c r="AC8" s="193"/>
      <c r="AD8" s="193"/>
      <c r="AE8" s="193"/>
      <c r="AF8" s="193"/>
      <c r="AG8" s="261"/>
      <c r="AH8" s="261"/>
      <c r="AI8" s="261"/>
      <c r="AJ8" s="261"/>
      <c r="AK8" s="261"/>
      <c r="AL8" s="261"/>
      <c r="AM8" s="261"/>
      <c r="AN8" s="262"/>
      <c r="AO8" s="262"/>
      <c r="AP8" s="262"/>
      <c r="AQ8" s="261"/>
      <c r="AR8" s="194">
        <v>0</v>
      </c>
      <c r="AS8" s="194">
        <v>0</v>
      </c>
      <c r="AT8" s="194">
        <v>0</v>
      </c>
      <c r="AU8" s="194">
        <v>0</v>
      </c>
      <c r="AV8" s="193"/>
      <c r="AW8" s="193"/>
    </row>
    <row r="9" spans="2:60" s="258" customFormat="1">
      <c r="B9" s="298">
        <v>0</v>
      </c>
      <c r="C9" s="298">
        <v>0</v>
      </c>
      <c r="D9" s="298">
        <v>0</v>
      </c>
      <c r="E9" s="198">
        <v>0</v>
      </c>
      <c r="F9" s="265"/>
      <c r="G9" s="263"/>
      <c r="H9" s="263"/>
      <c r="I9" s="263"/>
      <c r="J9" s="259"/>
      <c r="K9" s="259"/>
      <c r="L9" s="259"/>
      <c r="M9" s="259"/>
      <c r="N9" s="193"/>
      <c r="O9" s="193"/>
      <c r="P9" s="259"/>
      <c r="Q9" s="259"/>
      <c r="R9" s="193"/>
      <c r="S9" s="193"/>
      <c r="T9" s="193"/>
      <c r="V9" s="261"/>
      <c r="W9" s="261"/>
      <c r="X9" s="261"/>
      <c r="Y9" s="261"/>
      <c r="Z9" s="261"/>
      <c r="AA9" s="261"/>
      <c r="AB9" s="261"/>
      <c r="AC9" s="261"/>
      <c r="AD9" s="261"/>
      <c r="AE9" s="261"/>
      <c r="AF9" s="261"/>
      <c r="AG9" s="261"/>
      <c r="AH9" s="261"/>
      <c r="AI9" s="261"/>
      <c r="AJ9" s="261"/>
      <c r="AK9" s="261"/>
      <c r="AL9" s="264"/>
      <c r="AM9" s="261"/>
      <c r="AN9" s="262"/>
      <c r="AO9" s="262"/>
      <c r="AP9" s="262"/>
      <c r="AQ9" s="261"/>
      <c r="AR9" s="194">
        <v>0</v>
      </c>
      <c r="AS9" s="194">
        <v>0</v>
      </c>
      <c r="AT9" s="194">
        <v>0</v>
      </c>
      <c r="AU9" s="194">
        <v>0</v>
      </c>
      <c r="AV9" s="193"/>
      <c r="AW9" s="193"/>
    </row>
    <row r="10" spans="2:60" s="258" customFormat="1">
      <c r="B10" s="194">
        <v>0</v>
      </c>
      <c r="C10" s="194">
        <v>0</v>
      </c>
      <c r="D10" s="194">
        <v>0</v>
      </c>
      <c r="E10" s="299">
        <v>0</v>
      </c>
      <c r="F10" s="265"/>
      <c r="G10" s="193"/>
      <c r="H10" s="259"/>
      <c r="I10" s="259"/>
      <c r="J10" s="259"/>
      <c r="K10" s="259"/>
      <c r="L10" s="259"/>
      <c r="M10" s="193"/>
      <c r="N10" s="193"/>
      <c r="O10" s="259"/>
      <c r="P10" s="259"/>
      <c r="Q10" s="259"/>
      <c r="R10" s="193"/>
      <c r="S10" s="193"/>
      <c r="T10" s="193"/>
      <c r="V10" s="261"/>
      <c r="W10" s="261"/>
      <c r="X10" s="261"/>
      <c r="Y10" s="261"/>
      <c r="Z10" s="261"/>
      <c r="AA10" s="261"/>
      <c r="AB10" s="261"/>
      <c r="AC10" s="261"/>
      <c r="AD10" s="261"/>
      <c r="AE10" s="261"/>
      <c r="AF10" s="261"/>
      <c r="AG10" s="261"/>
      <c r="AH10" s="261"/>
      <c r="AI10" s="261"/>
      <c r="AJ10" s="261"/>
      <c r="AK10" s="261"/>
      <c r="AL10" s="264"/>
      <c r="AM10" s="261"/>
      <c r="AN10" s="262"/>
      <c r="AO10" s="262"/>
      <c r="AP10" s="262"/>
      <c r="AQ10" s="261"/>
      <c r="AR10" s="194">
        <v>0</v>
      </c>
      <c r="AS10" s="194">
        <v>0</v>
      </c>
      <c r="AT10" s="194">
        <v>0</v>
      </c>
      <c r="AU10" s="194">
        <v>0</v>
      </c>
      <c r="AV10" s="193"/>
      <c r="AW10" s="193"/>
    </row>
    <row r="11" spans="2:60" s="258" customFormat="1">
      <c r="B11" s="194">
        <v>0</v>
      </c>
      <c r="C11" s="194">
        <v>0</v>
      </c>
      <c r="D11" s="194">
        <v>0</v>
      </c>
      <c r="E11" s="299">
        <v>0</v>
      </c>
      <c r="F11" s="265"/>
      <c r="G11" s="300">
        <v>0</v>
      </c>
      <c r="H11" s="259"/>
      <c r="I11" s="259"/>
      <c r="J11" s="259"/>
      <c r="K11" s="259"/>
      <c r="L11" s="259"/>
      <c r="M11" s="193"/>
      <c r="N11" s="193"/>
      <c r="O11" s="259"/>
      <c r="P11" s="259"/>
      <c r="Q11" s="259"/>
      <c r="R11" s="193"/>
      <c r="S11" s="193"/>
      <c r="T11" s="193"/>
      <c r="V11" s="194"/>
      <c r="W11" s="194"/>
      <c r="X11" s="262"/>
      <c r="Y11" s="262"/>
      <c r="Z11" s="262"/>
      <c r="AA11" s="262"/>
      <c r="AB11" s="262"/>
      <c r="AC11" s="262"/>
      <c r="AD11" s="262"/>
      <c r="AE11" s="262"/>
      <c r="AF11" s="262"/>
      <c r="AG11" s="261"/>
      <c r="AH11" s="261"/>
      <c r="AI11" s="261"/>
      <c r="AJ11" s="261"/>
      <c r="AK11" s="261"/>
      <c r="AL11" s="264"/>
      <c r="AM11" s="261"/>
      <c r="AN11" s="262"/>
      <c r="AO11" s="262"/>
      <c r="AP11" s="262"/>
      <c r="AQ11" s="261"/>
      <c r="AR11" s="194">
        <v>0</v>
      </c>
      <c r="AS11" s="194">
        <v>0</v>
      </c>
      <c r="AT11" s="194">
        <v>0</v>
      </c>
      <c r="AU11" s="194">
        <v>0</v>
      </c>
      <c r="AV11" s="193"/>
      <c r="AW11" s="193"/>
    </row>
    <row r="12" spans="2:60" s="258" customFormat="1">
      <c r="B12" s="194">
        <v>0</v>
      </c>
      <c r="C12" s="194">
        <v>0</v>
      </c>
      <c r="D12" s="194">
        <v>0</v>
      </c>
      <c r="E12" s="299">
        <v>0</v>
      </c>
      <c r="F12" s="265"/>
      <c r="G12" s="301">
        <v>1</v>
      </c>
      <c r="H12" s="193"/>
      <c r="I12" s="193"/>
      <c r="J12" s="259"/>
      <c r="K12" s="193"/>
      <c r="L12" s="193"/>
      <c r="M12" s="193"/>
      <c r="N12" s="193"/>
      <c r="O12" s="259"/>
      <c r="P12" s="259"/>
      <c r="Q12" s="259"/>
      <c r="R12" s="193"/>
      <c r="S12" s="193"/>
      <c r="T12" s="193"/>
      <c r="V12" s="194"/>
      <c r="W12" s="194"/>
      <c r="X12" s="262"/>
      <c r="Y12" s="262"/>
      <c r="Z12" s="262"/>
      <c r="AA12" s="262"/>
      <c r="AB12" s="262"/>
      <c r="AC12" s="262"/>
      <c r="AD12" s="262"/>
      <c r="AE12" s="262"/>
      <c r="AF12" s="262"/>
      <c r="AG12" s="261"/>
      <c r="AH12" s="261"/>
      <c r="AI12" s="261"/>
      <c r="AJ12" s="261"/>
      <c r="AK12" s="261"/>
      <c r="AL12" s="261"/>
      <c r="AM12" s="261"/>
      <c r="AN12" s="262"/>
      <c r="AO12" s="262"/>
      <c r="AP12" s="262"/>
      <c r="AQ12" s="261"/>
      <c r="AR12" s="194">
        <v>0</v>
      </c>
      <c r="AS12" s="194">
        <v>0</v>
      </c>
      <c r="AT12" s="194">
        <v>0</v>
      </c>
      <c r="AU12" s="194">
        <v>0</v>
      </c>
      <c r="AV12" s="193"/>
      <c r="AW12" s="193"/>
    </row>
    <row r="13" spans="2:60" s="258" customFormat="1">
      <c r="B13" s="194">
        <v>0</v>
      </c>
      <c r="C13" s="194">
        <v>0</v>
      </c>
      <c r="D13" s="194">
        <v>0</v>
      </c>
      <c r="E13" s="299">
        <v>0</v>
      </c>
      <c r="F13" s="265"/>
      <c r="G13" s="259"/>
      <c r="H13" s="193"/>
      <c r="I13" s="193"/>
      <c r="J13" s="259"/>
      <c r="K13" s="193"/>
      <c r="L13" s="193"/>
      <c r="M13" s="193"/>
      <c r="N13" s="259"/>
      <c r="O13" s="302">
        <v>0</v>
      </c>
      <c r="P13" s="302">
        <v>0</v>
      </c>
      <c r="Q13" s="302">
        <v>0</v>
      </c>
      <c r="R13" s="302">
        <v>0</v>
      </c>
      <c r="S13" s="302">
        <v>0</v>
      </c>
      <c r="T13" s="302">
        <v>0</v>
      </c>
      <c r="V13" s="194"/>
      <c r="W13" s="194"/>
      <c r="X13" s="262"/>
      <c r="Y13" s="262"/>
      <c r="Z13" s="262"/>
      <c r="AA13" s="262"/>
      <c r="AB13" s="262"/>
      <c r="AC13" s="262"/>
      <c r="AD13" s="262"/>
      <c r="AE13" s="262"/>
      <c r="AF13" s="262"/>
      <c r="AG13" s="261"/>
      <c r="AH13" s="261"/>
      <c r="AI13" s="261"/>
      <c r="AJ13" s="261"/>
      <c r="AK13" s="261"/>
      <c r="AL13" s="261"/>
      <c r="AM13" s="261"/>
      <c r="AN13" s="262"/>
      <c r="AO13" s="262"/>
      <c r="AP13" s="262"/>
      <c r="AQ13" s="261"/>
      <c r="AR13" s="194">
        <v>0</v>
      </c>
      <c r="AS13" s="194">
        <v>0</v>
      </c>
      <c r="AT13" s="194">
        <v>0</v>
      </c>
      <c r="AU13" s="194">
        <v>0</v>
      </c>
      <c r="AV13" s="193"/>
      <c r="AW13" s="193"/>
    </row>
    <row r="14" spans="2:60" s="258" customFormat="1">
      <c r="B14" s="194">
        <v>0</v>
      </c>
      <c r="C14" s="194">
        <v>0</v>
      </c>
      <c r="D14" s="194">
        <v>0</v>
      </c>
      <c r="E14" s="299">
        <v>0</v>
      </c>
      <c r="F14" s="265"/>
      <c r="G14" s="193"/>
      <c r="H14" s="193"/>
      <c r="I14" s="193"/>
      <c r="J14" s="259"/>
      <c r="K14" s="193"/>
      <c r="L14" s="193"/>
      <c r="M14" s="193"/>
      <c r="N14" s="259"/>
      <c r="O14" s="260">
        <v>0</v>
      </c>
      <c r="P14" s="303">
        <v>0</v>
      </c>
      <c r="Q14" s="260">
        <v>0</v>
      </c>
      <c r="R14" s="260">
        <v>0</v>
      </c>
      <c r="S14" s="304">
        <v>0</v>
      </c>
      <c r="T14" s="304">
        <v>0</v>
      </c>
      <c r="V14" s="194"/>
      <c r="W14" s="194"/>
      <c r="X14" s="262"/>
      <c r="Y14" s="262"/>
      <c r="Z14" s="262"/>
      <c r="AA14" s="262"/>
      <c r="AB14" s="262"/>
      <c r="AC14" s="262"/>
      <c r="AD14" s="262"/>
      <c r="AE14" s="262"/>
      <c r="AF14" s="262"/>
      <c r="AG14" s="261"/>
      <c r="AH14" s="261"/>
      <c r="AI14" s="261"/>
      <c r="AJ14" s="261"/>
      <c r="AK14" s="261"/>
      <c r="AL14" s="261"/>
      <c r="AM14" s="261"/>
      <c r="AN14" s="262"/>
      <c r="AO14" s="262"/>
      <c r="AP14" s="262"/>
      <c r="AQ14" s="261"/>
      <c r="AR14" s="194">
        <v>0</v>
      </c>
      <c r="AS14" s="194">
        <v>0</v>
      </c>
      <c r="AT14" s="194">
        <v>0</v>
      </c>
      <c r="AU14" s="194">
        <v>0</v>
      </c>
      <c r="AV14" s="193"/>
      <c r="AW14" s="193"/>
    </row>
    <row r="15" spans="2:60" s="258" customFormat="1">
      <c r="B15" s="194">
        <v>0</v>
      </c>
      <c r="C15" s="194">
        <v>0</v>
      </c>
      <c r="D15" s="194">
        <v>0</v>
      </c>
      <c r="E15" s="299">
        <v>0</v>
      </c>
      <c r="F15" s="265"/>
      <c r="G15" s="193"/>
      <c r="H15" s="193"/>
      <c r="I15" s="193"/>
      <c r="J15" s="259"/>
      <c r="K15" s="259"/>
      <c r="L15" s="259"/>
      <c r="M15" s="259"/>
      <c r="N15" s="259"/>
      <c r="O15" s="305">
        <v>0</v>
      </c>
      <c r="P15" s="303">
        <v>0</v>
      </c>
      <c r="Q15" s="260">
        <v>0</v>
      </c>
      <c r="R15" s="260">
        <v>0</v>
      </c>
      <c r="S15" s="304">
        <v>0</v>
      </c>
      <c r="T15" s="304">
        <v>0</v>
      </c>
      <c r="V15" s="194"/>
      <c r="W15" s="194"/>
      <c r="X15" s="262"/>
      <c r="Y15" s="262"/>
      <c r="Z15" s="262"/>
      <c r="AA15" s="262"/>
      <c r="AB15" s="262"/>
      <c r="AC15" s="262"/>
      <c r="AD15" s="262"/>
      <c r="AE15" s="262"/>
      <c r="AF15" s="262"/>
      <c r="AG15" s="261"/>
      <c r="AH15" s="261"/>
      <c r="AI15" s="261"/>
      <c r="AJ15" s="261"/>
      <c r="AK15" s="261"/>
      <c r="AL15" s="261"/>
      <c r="AM15" s="261"/>
      <c r="AN15" s="262"/>
      <c r="AO15" s="262"/>
      <c r="AP15" s="262"/>
      <c r="AQ15" s="261"/>
      <c r="AR15" s="194">
        <v>0</v>
      </c>
      <c r="AS15" s="194">
        <v>0</v>
      </c>
      <c r="AT15" s="194">
        <v>0</v>
      </c>
      <c r="AU15" s="194">
        <v>0</v>
      </c>
      <c r="AV15" s="193"/>
      <c r="AW15" s="193"/>
      <c r="BF15" s="266">
        <v>0</v>
      </c>
      <c r="BG15" s="266">
        <v>0</v>
      </c>
      <c r="BH15" s="266">
        <v>0</v>
      </c>
    </row>
    <row r="16" spans="2:60" s="258" customFormat="1">
      <c r="B16" s="194">
        <v>0</v>
      </c>
      <c r="C16" s="194">
        <v>0</v>
      </c>
      <c r="D16" s="194">
        <v>0</v>
      </c>
      <c r="E16" s="299">
        <v>0</v>
      </c>
      <c r="F16" s="265"/>
      <c r="G16" s="267"/>
      <c r="H16" s="193"/>
      <c r="I16" s="193"/>
      <c r="J16" s="259"/>
      <c r="K16" s="259"/>
      <c r="L16" s="259"/>
      <c r="M16" s="259"/>
      <c r="N16" s="259"/>
      <c r="O16" s="305">
        <v>0</v>
      </c>
      <c r="P16" s="303">
        <v>0</v>
      </c>
      <c r="Q16" s="260">
        <v>0</v>
      </c>
      <c r="R16" s="260">
        <v>0</v>
      </c>
      <c r="S16" s="304">
        <v>0</v>
      </c>
      <c r="T16" s="304">
        <v>0</v>
      </c>
      <c r="V16" s="194"/>
      <c r="W16" s="194"/>
      <c r="X16" s="262"/>
      <c r="Y16" s="262"/>
      <c r="Z16" s="262"/>
      <c r="AA16" s="262"/>
      <c r="AB16" s="262"/>
      <c r="AC16" s="262"/>
      <c r="AD16" s="262"/>
      <c r="AE16" s="262"/>
      <c r="AF16" s="262"/>
      <c r="AG16" s="261"/>
      <c r="AH16" s="261"/>
      <c r="AI16" s="261"/>
      <c r="AJ16" s="261"/>
      <c r="AK16" s="261"/>
      <c r="AL16" s="261"/>
      <c r="AM16" s="261"/>
      <c r="AN16" s="262"/>
      <c r="AO16" s="262"/>
      <c r="AP16" s="262"/>
      <c r="AQ16" s="261"/>
      <c r="AR16" s="194">
        <v>0</v>
      </c>
      <c r="AS16" s="194">
        <v>0</v>
      </c>
      <c r="AT16" s="194">
        <v>0</v>
      </c>
      <c r="AU16" s="194">
        <v>0</v>
      </c>
      <c r="AV16" s="193"/>
      <c r="AW16" s="193"/>
      <c r="BF16" s="266"/>
      <c r="BG16" s="266"/>
      <c r="BH16" s="266"/>
    </row>
    <row r="17" spans="2:60" s="258" customFormat="1">
      <c r="B17" s="194">
        <v>0</v>
      </c>
      <c r="C17" s="194">
        <v>0</v>
      </c>
      <c r="D17" s="194">
        <v>0</v>
      </c>
      <c r="E17" s="299">
        <v>0</v>
      </c>
      <c r="F17" s="265"/>
      <c r="G17" s="193"/>
      <c r="H17" s="193"/>
      <c r="I17" s="193"/>
      <c r="J17" s="259"/>
      <c r="K17" s="259"/>
      <c r="L17" s="259"/>
      <c r="M17" s="259"/>
      <c r="N17" s="259"/>
      <c r="O17" s="305">
        <v>0</v>
      </c>
      <c r="P17" s="303">
        <v>0</v>
      </c>
      <c r="Q17" s="260">
        <v>0</v>
      </c>
      <c r="R17" s="260">
        <v>0</v>
      </c>
      <c r="S17" s="304">
        <v>0</v>
      </c>
      <c r="T17" s="304">
        <v>0</v>
      </c>
      <c r="V17" s="194"/>
      <c r="W17" s="194"/>
      <c r="X17" s="262"/>
      <c r="Y17" s="262"/>
      <c r="Z17" s="262"/>
      <c r="AA17" s="262"/>
      <c r="AB17" s="262"/>
      <c r="AC17" s="262"/>
      <c r="AD17" s="262"/>
      <c r="AE17" s="262"/>
      <c r="AF17" s="262"/>
      <c r="AG17" s="261"/>
      <c r="AH17" s="261"/>
      <c r="AI17" s="261"/>
      <c r="AJ17" s="261"/>
      <c r="AK17" s="261"/>
      <c r="AL17" s="261"/>
      <c r="AM17" s="261"/>
      <c r="AN17" s="262"/>
      <c r="AO17" s="262"/>
      <c r="AP17" s="262"/>
      <c r="AQ17" s="261"/>
      <c r="AR17" s="194">
        <v>0</v>
      </c>
      <c r="AS17" s="194">
        <v>0</v>
      </c>
      <c r="AT17" s="194">
        <v>0</v>
      </c>
      <c r="AU17" s="194">
        <v>0</v>
      </c>
      <c r="AV17" s="193"/>
      <c r="AW17" s="193"/>
      <c r="BF17" s="266">
        <v>0</v>
      </c>
      <c r="BG17" s="266">
        <v>0</v>
      </c>
      <c r="BH17" s="266">
        <v>0</v>
      </c>
    </row>
    <row r="18" spans="2:60" s="258" customFormat="1">
      <c r="B18" s="194">
        <v>0</v>
      </c>
      <c r="C18" s="194">
        <v>0</v>
      </c>
      <c r="D18" s="194">
        <v>0</v>
      </c>
      <c r="E18" s="299">
        <v>0</v>
      </c>
      <c r="F18" s="265"/>
      <c r="G18" s="193"/>
      <c r="H18" s="193"/>
      <c r="I18" s="193"/>
      <c r="J18" s="259"/>
      <c r="K18" s="259"/>
      <c r="L18" s="259"/>
      <c r="M18" s="259"/>
      <c r="N18" s="259"/>
      <c r="O18" s="305">
        <v>0</v>
      </c>
      <c r="P18" s="305">
        <v>0</v>
      </c>
      <c r="Q18" s="260">
        <v>0</v>
      </c>
      <c r="R18" s="260">
        <v>0</v>
      </c>
      <c r="S18" s="304">
        <v>0</v>
      </c>
      <c r="T18" s="304">
        <v>0</v>
      </c>
      <c r="V18" s="194"/>
      <c r="W18" s="194"/>
      <c r="X18" s="262"/>
      <c r="Y18" s="262"/>
      <c r="Z18" s="262"/>
      <c r="AA18" s="262"/>
      <c r="AB18" s="262"/>
      <c r="AC18" s="262"/>
      <c r="AD18" s="262"/>
      <c r="AE18" s="262"/>
      <c r="AF18" s="262"/>
      <c r="AG18" s="261"/>
      <c r="AH18" s="261"/>
      <c r="AI18" s="261"/>
      <c r="AJ18" s="261"/>
      <c r="AK18" s="261"/>
      <c r="AL18" s="261"/>
      <c r="AM18" s="261"/>
      <c r="AN18" s="262"/>
      <c r="AO18" s="262"/>
      <c r="AP18" s="262"/>
      <c r="AQ18" s="261"/>
      <c r="AR18" s="194">
        <v>0</v>
      </c>
      <c r="AS18" s="194">
        <v>0</v>
      </c>
      <c r="AT18" s="194">
        <v>0</v>
      </c>
      <c r="AU18" s="194">
        <v>0</v>
      </c>
      <c r="AV18" s="193"/>
      <c r="AW18" s="193"/>
      <c r="BF18" s="266"/>
      <c r="BG18" s="266"/>
      <c r="BH18" s="266"/>
    </row>
    <row r="19" spans="2:60" s="258" customFormat="1">
      <c r="B19" s="194">
        <v>0</v>
      </c>
      <c r="C19" s="194">
        <v>0</v>
      </c>
      <c r="D19" s="194">
        <v>0</v>
      </c>
      <c r="E19" s="299">
        <v>0</v>
      </c>
      <c r="F19" s="265"/>
      <c r="G19" s="193"/>
      <c r="H19" s="193"/>
      <c r="I19" s="193"/>
      <c r="J19" s="259"/>
      <c r="K19" s="259"/>
      <c r="L19" s="259"/>
      <c r="M19" s="259"/>
      <c r="N19" s="259"/>
      <c r="O19" s="305">
        <v>0</v>
      </c>
      <c r="P19" s="260"/>
      <c r="Q19" s="260">
        <v>0</v>
      </c>
      <c r="R19" s="260">
        <v>0</v>
      </c>
      <c r="S19" s="304">
        <v>0</v>
      </c>
      <c r="T19" s="304">
        <v>0</v>
      </c>
      <c r="V19" s="194"/>
      <c r="W19" s="194"/>
      <c r="X19" s="262"/>
      <c r="Y19" s="262"/>
      <c r="Z19" s="262"/>
      <c r="AA19" s="262"/>
      <c r="AB19" s="262"/>
      <c r="AC19" s="262"/>
      <c r="AD19" s="262"/>
      <c r="AE19" s="262"/>
      <c r="AF19" s="262"/>
      <c r="AG19" s="261"/>
      <c r="AH19" s="261"/>
      <c r="AI19" s="261"/>
      <c r="AJ19" s="261"/>
      <c r="AK19" s="261"/>
      <c r="AL19" s="264"/>
      <c r="AM19" s="261"/>
      <c r="AN19" s="262"/>
      <c r="AO19" s="262"/>
      <c r="AP19" s="262"/>
      <c r="AQ19" s="261"/>
      <c r="AR19" s="194">
        <v>0</v>
      </c>
      <c r="AS19" s="194">
        <v>0</v>
      </c>
      <c r="AT19" s="194">
        <v>0</v>
      </c>
      <c r="AU19" s="194">
        <v>0</v>
      </c>
      <c r="AV19" s="193"/>
      <c r="AW19" s="193"/>
      <c r="BF19" s="266">
        <v>0</v>
      </c>
      <c r="BG19" s="266">
        <v>0</v>
      </c>
      <c r="BH19" s="266">
        <v>0</v>
      </c>
    </row>
    <row r="20" spans="2:60" s="258" customFormat="1">
      <c r="B20" s="194">
        <v>0</v>
      </c>
      <c r="C20" s="194">
        <v>0</v>
      </c>
      <c r="D20" s="194">
        <v>0</v>
      </c>
      <c r="E20" s="299">
        <v>0</v>
      </c>
      <c r="F20" s="265"/>
      <c r="G20" s="193"/>
      <c r="H20" s="193"/>
      <c r="I20" s="193"/>
      <c r="J20" s="259"/>
      <c r="K20" s="259"/>
      <c r="L20" s="259"/>
      <c r="M20" s="259"/>
      <c r="N20" s="259"/>
      <c r="O20" s="259"/>
      <c r="P20" s="259"/>
      <c r="Q20" s="259"/>
      <c r="R20" s="193"/>
      <c r="S20" s="193"/>
      <c r="T20" s="193"/>
      <c r="V20" s="194"/>
      <c r="W20" s="194"/>
      <c r="X20" s="262"/>
      <c r="Y20" s="262"/>
      <c r="Z20" s="262"/>
      <c r="AA20" s="262"/>
      <c r="AB20" s="262"/>
      <c r="AC20" s="262"/>
      <c r="AD20" s="262"/>
      <c r="AE20" s="262"/>
      <c r="AF20" s="262"/>
      <c r="AG20" s="261"/>
      <c r="AH20" s="261"/>
      <c r="AI20" s="261"/>
      <c r="AJ20" s="261"/>
      <c r="AK20" s="261"/>
      <c r="AL20" s="264"/>
      <c r="AM20" s="261"/>
      <c r="AN20" s="262"/>
      <c r="AO20" s="262"/>
      <c r="AP20" s="262"/>
      <c r="AQ20" s="261"/>
      <c r="AR20" s="194">
        <v>0</v>
      </c>
      <c r="AS20" s="194">
        <v>0</v>
      </c>
      <c r="AT20" s="194">
        <v>0</v>
      </c>
      <c r="AU20" s="194">
        <v>0</v>
      </c>
      <c r="AV20" s="193"/>
      <c r="AW20" s="193"/>
    </row>
    <row r="21" spans="2:60" s="258" customFormat="1">
      <c r="B21" s="194">
        <v>0</v>
      </c>
      <c r="C21" s="194">
        <v>0</v>
      </c>
      <c r="D21" s="194">
        <v>0</v>
      </c>
      <c r="E21" s="299">
        <v>0</v>
      </c>
      <c r="F21" s="265"/>
      <c r="G21" s="193"/>
      <c r="H21" s="193"/>
      <c r="I21" s="193"/>
      <c r="J21" s="259"/>
      <c r="K21" s="259"/>
      <c r="L21" s="259"/>
      <c r="M21" s="259"/>
      <c r="N21" s="259"/>
      <c r="O21" s="432">
        <v>0</v>
      </c>
      <c r="P21" s="432"/>
      <c r="Q21" s="432"/>
      <c r="R21" s="432"/>
      <c r="S21" s="432"/>
      <c r="T21" s="432"/>
      <c r="V21" s="194"/>
      <c r="W21" s="194"/>
      <c r="X21" s="262"/>
      <c r="Y21" s="262"/>
      <c r="Z21" s="262"/>
      <c r="AA21" s="262"/>
      <c r="AB21" s="262"/>
      <c r="AC21" s="262"/>
      <c r="AD21" s="262"/>
      <c r="AE21" s="262"/>
      <c r="AF21" s="262"/>
      <c r="AG21" s="261"/>
      <c r="AH21" s="261"/>
      <c r="AI21" s="261"/>
      <c r="AJ21" s="261"/>
      <c r="AK21" s="261"/>
      <c r="AL21" s="264"/>
      <c r="AM21" s="261"/>
      <c r="AN21" s="262"/>
      <c r="AO21" s="262"/>
      <c r="AP21" s="262"/>
      <c r="AQ21" s="261"/>
      <c r="AR21" s="194">
        <v>0</v>
      </c>
      <c r="AS21" s="194">
        <v>0</v>
      </c>
      <c r="AT21" s="194">
        <v>0</v>
      </c>
      <c r="AU21" s="194">
        <v>0</v>
      </c>
      <c r="AV21" s="193"/>
      <c r="AW21" s="193"/>
      <c r="BF21" s="266">
        <v>0</v>
      </c>
      <c r="BG21" s="266">
        <v>0</v>
      </c>
      <c r="BH21" s="266">
        <v>0</v>
      </c>
    </row>
    <row r="22" spans="2:60" s="258" customFormat="1">
      <c r="B22" s="194">
        <v>0</v>
      </c>
      <c r="C22" s="194">
        <v>0</v>
      </c>
      <c r="D22" s="194">
        <v>0</v>
      </c>
      <c r="E22" s="299">
        <v>0</v>
      </c>
      <c r="F22" s="265"/>
      <c r="G22" s="193"/>
      <c r="H22" s="193"/>
      <c r="I22" s="193"/>
      <c r="J22" s="259"/>
      <c r="K22" s="259"/>
      <c r="L22" s="259"/>
      <c r="M22" s="259"/>
      <c r="N22" s="259"/>
      <c r="O22" s="433"/>
      <c r="P22" s="433"/>
      <c r="Q22" s="433"/>
      <c r="R22" s="433"/>
      <c r="S22" s="433"/>
      <c r="T22" s="433"/>
      <c r="V22" s="194"/>
      <c r="W22" s="194"/>
      <c r="X22" s="262"/>
      <c r="Y22" s="262"/>
      <c r="Z22" s="262"/>
      <c r="AA22" s="262"/>
      <c r="AB22" s="262"/>
      <c r="AC22" s="262"/>
      <c r="AD22" s="262"/>
      <c r="AE22" s="262"/>
      <c r="AF22" s="262"/>
      <c r="AG22" s="261"/>
      <c r="AH22" s="261"/>
      <c r="AI22" s="261"/>
      <c r="AJ22" s="261"/>
      <c r="AK22" s="261"/>
      <c r="AL22" s="264"/>
      <c r="AM22" s="261"/>
      <c r="AN22" s="262"/>
      <c r="AO22" s="262"/>
      <c r="AP22" s="262"/>
      <c r="AQ22" s="261"/>
      <c r="AR22" s="194">
        <v>0</v>
      </c>
      <c r="AS22" s="194">
        <v>0</v>
      </c>
      <c r="AT22" s="194">
        <v>0</v>
      </c>
      <c r="AU22" s="194">
        <v>0</v>
      </c>
      <c r="AV22" s="193"/>
      <c r="AW22" s="193"/>
    </row>
    <row r="23" spans="2:60" s="258" customFormat="1">
      <c r="B23" s="194">
        <v>0</v>
      </c>
      <c r="C23" s="194">
        <v>0</v>
      </c>
      <c r="D23" s="194">
        <v>0</v>
      </c>
      <c r="E23" s="299">
        <v>0</v>
      </c>
      <c r="F23" s="265"/>
      <c r="G23" s="259"/>
      <c r="H23" s="193"/>
      <c r="I23" s="193"/>
      <c r="J23" s="259"/>
      <c r="K23" s="259"/>
      <c r="L23" s="259"/>
      <c r="M23" s="259"/>
      <c r="N23" s="259"/>
      <c r="O23" s="433"/>
      <c r="P23" s="433"/>
      <c r="Q23" s="433"/>
      <c r="R23" s="433"/>
      <c r="S23" s="433"/>
      <c r="T23" s="433"/>
      <c r="V23" s="194"/>
      <c r="W23" s="194"/>
      <c r="X23" s="261"/>
      <c r="Y23" s="262"/>
      <c r="Z23" s="262"/>
      <c r="AA23" s="261"/>
      <c r="AB23" s="261"/>
      <c r="AC23" s="193"/>
      <c r="AD23" s="193"/>
      <c r="AE23" s="193"/>
      <c r="AF23" s="261"/>
      <c r="AG23" s="261"/>
      <c r="AH23" s="261"/>
      <c r="AI23" s="261"/>
      <c r="AJ23" s="261"/>
      <c r="AK23" s="261"/>
      <c r="AL23" s="264"/>
      <c r="AM23" s="261"/>
      <c r="AN23" s="262"/>
      <c r="AO23" s="262"/>
      <c r="AP23" s="262"/>
      <c r="AQ23" s="261"/>
      <c r="AR23" s="194">
        <v>0</v>
      </c>
      <c r="AS23" s="194">
        <v>0</v>
      </c>
      <c r="AT23" s="194">
        <v>0</v>
      </c>
      <c r="AU23" s="194">
        <v>0</v>
      </c>
      <c r="AV23" s="193"/>
      <c r="AW23" s="193"/>
    </row>
    <row r="24" spans="2:60" s="258" customFormat="1">
      <c r="B24" s="194">
        <v>0</v>
      </c>
      <c r="C24" s="194">
        <v>0</v>
      </c>
      <c r="D24" s="194">
        <v>0</v>
      </c>
      <c r="E24" s="299">
        <v>0</v>
      </c>
      <c r="F24" s="265"/>
      <c r="G24" s="300">
        <v>0</v>
      </c>
      <c r="H24" s="193"/>
      <c r="I24" s="193"/>
      <c r="J24" s="259"/>
      <c r="K24" s="259"/>
      <c r="L24" s="259"/>
      <c r="M24" s="259"/>
      <c r="N24" s="259"/>
      <c r="O24" s="433"/>
      <c r="P24" s="433"/>
      <c r="Q24" s="433"/>
      <c r="R24" s="433"/>
      <c r="S24" s="433"/>
      <c r="T24" s="433"/>
      <c r="V24" s="194"/>
      <c r="W24" s="194"/>
      <c r="X24" s="262"/>
      <c r="Y24" s="262"/>
      <c r="Z24" s="262"/>
      <c r="AA24" s="261"/>
      <c r="AB24" s="261"/>
      <c r="AC24" s="193"/>
      <c r="AD24" s="193"/>
      <c r="AE24" s="193"/>
      <c r="AF24" s="261"/>
      <c r="AG24" s="261"/>
      <c r="AH24" s="261"/>
      <c r="AI24" s="261"/>
      <c r="AJ24" s="261"/>
      <c r="AK24" s="261"/>
      <c r="AL24" s="264"/>
      <c r="AM24" s="261"/>
      <c r="AN24" s="262"/>
      <c r="AO24" s="262"/>
      <c r="AP24" s="262"/>
      <c r="AQ24" s="261"/>
      <c r="AR24" s="194">
        <v>0</v>
      </c>
      <c r="AS24" s="194">
        <v>0</v>
      </c>
      <c r="AT24" s="194">
        <v>0</v>
      </c>
      <c r="AU24" s="194">
        <v>0</v>
      </c>
      <c r="AV24" s="193"/>
      <c r="AW24" s="193"/>
    </row>
    <row r="25" spans="2:60" s="258" customFormat="1">
      <c r="B25" s="194">
        <v>0</v>
      </c>
      <c r="C25" s="194">
        <v>0</v>
      </c>
      <c r="D25" s="194">
        <v>0</v>
      </c>
      <c r="E25" s="299">
        <v>0</v>
      </c>
      <c r="F25" s="265"/>
      <c r="G25" s="301">
        <v>1</v>
      </c>
      <c r="H25" s="193"/>
      <c r="I25" s="193"/>
      <c r="J25" s="259"/>
      <c r="K25" s="259"/>
      <c r="L25" s="259"/>
      <c r="M25" s="259"/>
      <c r="N25" s="259"/>
      <c r="O25" s="433"/>
      <c r="P25" s="433"/>
      <c r="Q25" s="433"/>
      <c r="R25" s="433"/>
      <c r="S25" s="433"/>
      <c r="T25" s="433"/>
      <c r="V25" s="194"/>
      <c r="W25" s="194"/>
      <c r="X25" s="262"/>
      <c r="Y25" s="262"/>
      <c r="Z25" s="262"/>
      <c r="AA25" s="261"/>
      <c r="AB25" s="261"/>
      <c r="AC25" s="193"/>
      <c r="AD25" s="193"/>
      <c r="AE25" s="193"/>
      <c r="AF25" s="261"/>
      <c r="AG25" s="261"/>
      <c r="AH25" s="261"/>
      <c r="AI25" s="261"/>
      <c r="AJ25" s="261"/>
      <c r="AK25" s="261"/>
      <c r="AL25" s="264"/>
      <c r="AM25" s="261"/>
      <c r="AN25" s="262"/>
      <c r="AO25" s="262"/>
      <c r="AP25" s="262"/>
      <c r="AQ25" s="261"/>
      <c r="AR25" s="194">
        <v>0</v>
      </c>
      <c r="AS25" s="194">
        <v>0</v>
      </c>
      <c r="AT25" s="194">
        <v>0</v>
      </c>
      <c r="AU25" s="194">
        <v>0</v>
      </c>
      <c r="AV25" s="193"/>
      <c r="AW25" s="193"/>
    </row>
    <row r="26" spans="2:60" s="258" customFormat="1">
      <c r="B26" s="194">
        <v>0</v>
      </c>
      <c r="C26" s="194">
        <v>0</v>
      </c>
      <c r="D26" s="194">
        <v>0</v>
      </c>
      <c r="E26" s="299">
        <v>0</v>
      </c>
      <c r="F26" s="265"/>
      <c r="G26" s="193"/>
      <c r="H26" s="193"/>
      <c r="I26" s="193"/>
      <c r="J26" s="259"/>
      <c r="K26" s="259"/>
      <c r="L26" s="259"/>
      <c r="M26" s="259"/>
      <c r="N26" s="259"/>
      <c r="O26" s="259"/>
      <c r="P26" s="259"/>
      <c r="Q26" s="259"/>
      <c r="R26" s="193"/>
      <c r="S26" s="193"/>
      <c r="T26" s="193"/>
      <c r="V26" s="261"/>
      <c r="W26" s="261"/>
      <c r="X26" s="261"/>
      <c r="Y26" s="261"/>
      <c r="Z26" s="261"/>
      <c r="AA26" s="261"/>
      <c r="AB26" s="261"/>
      <c r="AC26" s="261"/>
      <c r="AD26" s="261"/>
      <c r="AE26" s="261"/>
      <c r="AF26" s="261"/>
      <c r="AG26" s="261"/>
      <c r="AH26" s="261"/>
      <c r="AI26" s="261"/>
      <c r="AJ26" s="261"/>
      <c r="AK26" s="261"/>
      <c r="AL26" s="264"/>
      <c r="AM26" s="261"/>
      <c r="AN26" s="262"/>
      <c r="AO26" s="262"/>
      <c r="AP26" s="262"/>
      <c r="AQ26" s="261"/>
      <c r="AR26" s="194">
        <v>0</v>
      </c>
      <c r="AS26" s="194">
        <v>0</v>
      </c>
      <c r="AT26" s="194">
        <v>0</v>
      </c>
      <c r="AU26" s="194">
        <v>0</v>
      </c>
      <c r="AV26" s="193"/>
      <c r="AW26" s="193"/>
    </row>
    <row r="27" spans="2:60" s="258" customFormat="1">
      <c r="B27" s="194">
        <v>0</v>
      </c>
      <c r="C27" s="194">
        <v>0</v>
      </c>
      <c r="D27" s="194">
        <v>0</v>
      </c>
      <c r="E27" s="299">
        <v>0</v>
      </c>
      <c r="F27" s="265"/>
      <c r="G27" s="193"/>
      <c r="H27" s="193"/>
      <c r="I27" s="193"/>
      <c r="J27" s="259"/>
      <c r="K27" s="259"/>
      <c r="L27" s="259"/>
      <c r="M27" s="259"/>
      <c r="N27" s="259"/>
      <c r="O27" s="259"/>
      <c r="P27" s="259"/>
      <c r="Q27" s="259"/>
      <c r="R27" s="193"/>
      <c r="S27" s="193"/>
      <c r="T27" s="193"/>
      <c r="V27" s="261"/>
      <c r="W27" s="261"/>
      <c r="X27" s="261"/>
      <c r="Y27" s="261"/>
      <c r="Z27" s="261"/>
      <c r="AA27" s="261"/>
      <c r="AB27" s="261"/>
      <c r="AC27" s="261"/>
      <c r="AD27" s="261"/>
      <c r="AE27" s="261"/>
      <c r="AF27" s="261"/>
      <c r="AG27" s="261"/>
      <c r="AH27" s="261"/>
      <c r="AI27" s="261"/>
      <c r="AJ27" s="261"/>
      <c r="AK27" s="261"/>
      <c r="AL27" s="264"/>
      <c r="AM27" s="261"/>
      <c r="AN27" s="262"/>
      <c r="AO27" s="262"/>
      <c r="AP27" s="262"/>
      <c r="AQ27" s="261"/>
      <c r="AR27" s="194">
        <v>0</v>
      </c>
      <c r="AS27" s="194">
        <v>0</v>
      </c>
      <c r="AT27" s="194">
        <v>0</v>
      </c>
      <c r="AU27" s="194">
        <v>0</v>
      </c>
      <c r="AV27" s="193"/>
      <c r="AW27" s="193"/>
    </row>
    <row r="28" spans="2:60" s="258" customFormat="1">
      <c r="B28" s="194">
        <v>0</v>
      </c>
      <c r="C28" s="194">
        <v>0</v>
      </c>
      <c r="D28" s="194">
        <v>0</v>
      </c>
      <c r="E28" s="299">
        <v>0</v>
      </c>
      <c r="F28" s="265"/>
      <c r="G28" s="193"/>
      <c r="H28" s="193"/>
      <c r="I28" s="193"/>
      <c r="J28" s="259"/>
      <c r="K28" s="259"/>
      <c r="L28" s="259"/>
      <c r="M28" s="259"/>
      <c r="N28" s="259"/>
      <c r="O28" s="259"/>
      <c r="P28" s="259"/>
      <c r="Q28" s="259"/>
      <c r="R28" s="193"/>
      <c r="S28" s="193"/>
      <c r="T28" s="193"/>
      <c r="V28" s="261"/>
      <c r="W28" s="261"/>
      <c r="X28" s="261"/>
      <c r="Y28" s="261"/>
      <c r="Z28" s="261"/>
      <c r="AA28" s="261"/>
      <c r="AB28" s="261"/>
      <c r="AC28" s="261"/>
      <c r="AD28" s="261"/>
      <c r="AE28" s="261"/>
      <c r="AF28" s="261"/>
      <c r="AG28" s="261"/>
      <c r="AH28" s="261"/>
      <c r="AI28" s="261"/>
      <c r="AJ28" s="261"/>
      <c r="AK28" s="261"/>
      <c r="AL28" s="193"/>
      <c r="AM28" s="261"/>
      <c r="AN28" s="262"/>
      <c r="AO28" s="262"/>
      <c r="AP28" s="262"/>
      <c r="AQ28" s="261"/>
      <c r="AR28" s="194">
        <v>0</v>
      </c>
      <c r="AS28" s="194">
        <v>0</v>
      </c>
      <c r="AT28" s="194">
        <v>0</v>
      </c>
      <c r="AU28" s="194">
        <v>0</v>
      </c>
      <c r="AV28" s="193"/>
      <c r="AW28" s="193"/>
    </row>
    <row r="29" spans="2:60">
      <c r="B29" s="194">
        <v>0</v>
      </c>
      <c r="C29" s="194">
        <v>0</v>
      </c>
      <c r="D29" s="194">
        <v>0</v>
      </c>
      <c r="E29" s="299">
        <v>0</v>
      </c>
      <c r="F29" s="265"/>
      <c r="J29" s="259"/>
      <c r="K29" s="259"/>
      <c r="L29" s="259"/>
      <c r="M29" s="259"/>
      <c r="N29" s="259"/>
      <c r="O29" s="259"/>
      <c r="P29" s="259"/>
      <c r="Q29" s="259"/>
      <c r="V29" s="261"/>
      <c r="W29" s="261"/>
      <c r="X29" s="261"/>
      <c r="Y29" s="261"/>
      <c r="Z29" s="261"/>
      <c r="AA29" s="261"/>
      <c r="AB29" s="261"/>
      <c r="AC29" s="261"/>
      <c r="AD29" s="261"/>
      <c r="AE29" s="261"/>
      <c r="AF29" s="261"/>
      <c r="AG29" s="261"/>
      <c r="AH29" s="261"/>
      <c r="AI29" s="261"/>
      <c r="AJ29" s="261"/>
      <c r="AK29" s="261"/>
      <c r="AM29" s="261"/>
      <c r="AN29" s="262"/>
      <c r="AO29" s="262"/>
      <c r="AP29" s="262"/>
      <c r="AQ29" s="261"/>
      <c r="AR29" s="194">
        <v>0</v>
      </c>
      <c r="AS29" s="194">
        <v>0</v>
      </c>
      <c r="AT29" s="194">
        <v>0</v>
      </c>
      <c r="AU29" s="194">
        <v>0</v>
      </c>
    </row>
    <row r="30" spans="2:60">
      <c r="B30" s="194">
        <v>0</v>
      </c>
      <c r="C30" s="194">
        <v>0</v>
      </c>
      <c r="D30" s="194">
        <v>0</v>
      </c>
      <c r="E30" s="299">
        <v>0</v>
      </c>
      <c r="F30" s="265"/>
      <c r="I30" s="259"/>
      <c r="J30" s="259"/>
      <c r="K30" s="259"/>
      <c r="L30" s="259"/>
      <c r="M30" s="259"/>
      <c r="N30" s="259"/>
      <c r="O30" s="259"/>
      <c r="P30" s="259"/>
      <c r="Q30" s="259"/>
      <c r="AN30" s="194"/>
      <c r="AO30" s="194"/>
      <c r="AP30" s="194"/>
      <c r="AR30" s="194">
        <v>0</v>
      </c>
      <c r="AS30" s="194">
        <v>0</v>
      </c>
      <c r="AT30" s="194">
        <v>0</v>
      </c>
      <c r="AU30" s="194">
        <v>0</v>
      </c>
    </row>
    <row r="31" spans="2:60" s="258" customFormat="1">
      <c r="B31" s="194">
        <v>0</v>
      </c>
      <c r="C31" s="194">
        <v>0</v>
      </c>
      <c r="D31" s="194">
        <v>0</v>
      </c>
      <c r="E31" s="299">
        <v>0</v>
      </c>
      <c r="F31" s="265"/>
      <c r="G31" s="193"/>
      <c r="H31" s="193"/>
      <c r="I31" s="259"/>
      <c r="J31" s="259"/>
      <c r="K31" s="259"/>
      <c r="L31" s="259"/>
      <c r="M31" s="259"/>
      <c r="N31" s="259"/>
      <c r="O31" s="259"/>
      <c r="P31" s="193"/>
      <c r="Q31" s="259"/>
      <c r="R31" s="193"/>
      <c r="S31" s="193"/>
      <c r="T31" s="193"/>
      <c r="V31" s="193"/>
      <c r="W31" s="193"/>
      <c r="X31" s="193"/>
      <c r="Y31" s="193"/>
      <c r="Z31" s="193"/>
      <c r="AA31" s="193"/>
      <c r="AB31" s="193"/>
      <c r="AC31" s="193"/>
      <c r="AD31" s="193"/>
      <c r="AE31" s="193"/>
      <c r="AF31" s="193"/>
      <c r="AG31" s="193"/>
      <c r="AH31" s="193"/>
      <c r="AI31" s="193"/>
      <c r="AJ31" s="193"/>
      <c r="AK31" s="193"/>
      <c r="AL31" s="193"/>
      <c r="AM31" s="193"/>
      <c r="AN31" s="194"/>
      <c r="AO31" s="194"/>
      <c r="AP31" s="194"/>
      <c r="AQ31" s="193"/>
      <c r="AR31" s="194">
        <v>0</v>
      </c>
      <c r="AS31" s="194">
        <v>0</v>
      </c>
      <c r="AT31" s="194">
        <v>0</v>
      </c>
      <c r="AU31" s="194">
        <v>0</v>
      </c>
      <c r="AV31" s="193"/>
      <c r="AW31" s="193"/>
    </row>
    <row r="32" spans="2:60" s="258" customFormat="1">
      <c r="B32" s="194">
        <v>0</v>
      </c>
      <c r="C32" s="194">
        <v>0</v>
      </c>
      <c r="D32" s="194">
        <v>0</v>
      </c>
      <c r="E32" s="299">
        <v>0</v>
      </c>
      <c r="F32" s="265"/>
      <c r="G32" s="193"/>
      <c r="H32" s="193"/>
      <c r="I32" s="259"/>
      <c r="J32" s="259"/>
      <c r="K32" s="259"/>
      <c r="L32" s="259"/>
      <c r="M32" s="259"/>
      <c r="N32" s="193"/>
      <c r="O32" s="193"/>
      <c r="P32" s="193"/>
      <c r="Q32" s="259"/>
      <c r="R32" s="193"/>
      <c r="S32" s="193"/>
      <c r="T32" s="193"/>
      <c r="V32" s="261"/>
      <c r="W32" s="261"/>
      <c r="X32" s="261"/>
      <c r="Y32" s="261"/>
      <c r="Z32" s="261"/>
      <c r="AA32" s="261"/>
      <c r="AB32" s="261"/>
      <c r="AC32" s="261"/>
      <c r="AD32" s="261"/>
      <c r="AE32" s="261"/>
      <c r="AF32" s="261"/>
      <c r="AG32" s="261"/>
      <c r="AH32" s="261"/>
      <c r="AI32" s="261"/>
      <c r="AJ32" s="261"/>
      <c r="AK32" s="261"/>
      <c r="AL32" s="264"/>
      <c r="AM32" s="261"/>
      <c r="AN32" s="262"/>
      <c r="AO32" s="262"/>
      <c r="AP32" s="262"/>
      <c r="AQ32" s="261"/>
      <c r="AR32" s="194">
        <v>0</v>
      </c>
      <c r="AS32" s="194">
        <v>0</v>
      </c>
      <c r="AT32" s="194">
        <v>0</v>
      </c>
      <c r="AU32" s="194">
        <v>0</v>
      </c>
      <c r="AV32" s="193"/>
      <c r="AW32" s="193"/>
    </row>
    <row r="33" spans="2:49" s="258" customFormat="1">
      <c r="B33" s="194">
        <v>0</v>
      </c>
      <c r="C33" s="194">
        <v>0</v>
      </c>
      <c r="D33" s="194">
        <v>0</v>
      </c>
      <c r="E33" s="299">
        <v>0</v>
      </c>
      <c r="F33" s="265"/>
      <c r="G33" s="193"/>
      <c r="H33" s="193"/>
      <c r="I33" s="259"/>
      <c r="J33" s="259"/>
      <c r="K33" s="259"/>
      <c r="L33" s="259"/>
      <c r="M33" s="259"/>
      <c r="N33" s="193"/>
      <c r="O33" s="193"/>
      <c r="R33" s="193"/>
      <c r="S33" s="306">
        <v>0</v>
      </c>
      <c r="T33" s="306">
        <v>0</v>
      </c>
      <c r="V33" s="261"/>
      <c r="W33" s="261"/>
      <c r="X33" s="261"/>
      <c r="Y33" s="261"/>
      <c r="Z33" s="261"/>
      <c r="AA33" s="261"/>
      <c r="AB33" s="261"/>
      <c r="AC33" s="261"/>
      <c r="AD33" s="261"/>
      <c r="AE33" s="261"/>
      <c r="AF33" s="261"/>
      <c r="AG33" s="261"/>
      <c r="AH33" s="261"/>
      <c r="AI33" s="261"/>
      <c r="AJ33" s="261"/>
      <c r="AK33" s="261"/>
      <c r="AL33" s="264"/>
      <c r="AM33" s="261"/>
      <c r="AN33" s="262"/>
      <c r="AO33" s="262"/>
      <c r="AP33" s="262"/>
      <c r="AQ33" s="261"/>
      <c r="AR33" s="194">
        <v>0</v>
      </c>
      <c r="AS33" s="194">
        <v>0</v>
      </c>
      <c r="AT33" s="194">
        <v>0</v>
      </c>
      <c r="AU33" s="194">
        <v>0</v>
      </c>
      <c r="AV33" s="193"/>
      <c r="AW33" s="193"/>
    </row>
    <row r="34" spans="2:49" s="258" customFormat="1">
      <c r="B34" s="194">
        <v>0</v>
      </c>
      <c r="C34" s="194">
        <v>0</v>
      </c>
      <c r="D34" s="194">
        <v>0</v>
      </c>
      <c r="E34" s="299">
        <v>0</v>
      </c>
      <c r="F34" s="265"/>
      <c r="G34" s="193"/>
      <c r="H34" s="193"/>
      <c r="I34" s="193"/>
      <c r="J34" s="259"/>
      <c r="K34" s="259"/>
      <c r="L34" s="259"/>
      <c r="M34" s="259"/>
      <c r="N34" s="193"/>
      <c r="O34" s="193"/>
      <c r="R34" s="193"/>
      <c r="S34" s="306">
        <v>0</v>
      </c>
      <c r="T34" s="306">
        <v>0</v>
      </c>
      <c r="V34" s="194"/>
      <c r="W34" s="268"/>
      <c r="X34" s="261"/>
      <c r="Y34" s="261"/>
      <c r="Z34" s="261"/>
      <c r="AA34" s="261"/>
      <c r="AB34" s="261"/>
      <c r="AC34" s="261"/>
      <c r="AD34" s="261"/>
      <c r="AE34" s="193"/>
      <c r="AF34" s="261"/>
      <c r="AG34" s="261"/>
      <c r="AH34" s="261"/>
      <c r="AI34" s="261"/>
      <c r="AJ34" s="261"/>
      <c r="AK34" s="261"/>
      <c r="AL34" s="264"/>
      <c r="AM34" s="261"/>
      <c r="AN34" s="262"/>
      <c r="AO34" s="262"/>
      <c r="AP34" s="262"/>
      <c r="AQ34" s="261"/>
      <c r="AR34" s="194">
        <v>0</v>
      </c>
      <c r="AS34" s="194">
        <v>0</v>
      </c>
      <c r="AT34" s="194">
        <v>0</v>
      </c>
      <c r="AU34" s="194">
        <v>0</v>
      </c>
      <c r="AV34" s="193"/>
      <c r="AW34" s="193"/>
    </row>
    <row r="35" spans="2:49" s="258" customFormat="1">
      <c r="B35" s="194">
        <v>0</v>
      </c>
      <c r="C35" s="194">
        <v>0</v>
      </c>
      <c r="D35" s="194">
        <v>0</v>
      </c>
      <c r="E35" s="299">
        <v>0</v>
      </c>
      <c r="F35" s="265"/>
      <c r="G35" s="193"/>
      <c r="H35" s="193"/>
      <c r="I35" s="193"/>
      <c r="J35" s="259"/>
      <c r="K35" s="259"/>
      <c r="L35" s="259"/>
      <c r="M35" s="259"/>
      <c r="N35" s="193"/>
      <c r="O35" s="193"/>
      <c r="R35" s="193"/>
      <c r="S35" s="306">
        <v>0</v>
      </c>
      <c r="T35" s="306">
        <v>0</v>
      </c>
      <c r="V35" s="261"/>
      <c r="W35" s="261"/>
      <c r="X35" s="261"/>
      <c r="Y35" s="261"/>
      <c r="Z35" s="261"/>
      <c r="AA35" s="261"/>
      <c r="AB35" s="261"/>
      <c r="AC35" s="261"/>
      <c r="AD35" s="261"/>
      <c r="AE35" s="261"/>
      <c r="AF35" s="261"/>
      <c r="AG35" s="261"/>
      <c r="AH35" s="261"/>
      <c r="AI35" s="261"/>
      <c r="AJ35" s="261"/>
      <c r="AK35" s="261"/>
      <c r="AL35" s="264"/>
      <c r="AM35" s="261"/>
      <c r="AN35" s="262"/>
      <c r="AO35" s="262"/>
      <c r="AP35" s="262"/>
      <c r="AQ35" s="261"/>
      <c r="AR35" s="194">
        <v>0</v>
      </c>
      <c r="AS35" s="194">
        <v>0</v>
      </c>
      <c r="AT35" s="194">
        <v>0</v>
      </c>
      <c r="AU35" s="194">
        <v>0</v>
      </c>
    </row>
    <row r="36" spans="2:49" s="258" customFormat="1">
      <c r="B36" s="194">
        <v>0</v>
      </c>
      <c r="C36" s="194">
        <v>0</v>
      </c>
      <c r="D36" s="194">
        <v>0</v>
      </c>
      <c r="E36" s="299">
        <v>0</v>
      </c>
      <c r="F36" s="265"/>
      <c r="G36" s="193"/>
      <c r="H36" s="259"/>
      <c r="I36" s="193"/>
      <c r="J36" s="259"/>
      <c r="K36" s="259"/>
      <c r="L36" s="259"/>
      <c r="M36" s="259"/>
      <c r="N36" s="193"/>
      <c r="O36" s="193"/>
      <c r="R36" s="193"/>
      <c r="S36" s="306">
        <v>0</v>
      </c>
      <c r="T36" s="306">
        <v>0</v>
      </c>
      <c r="V36" s="261"/>
      <c r="W36" s="193"/>
      <c r="X36" s="193"/>
      <c r="Y36" s="193"/>
      <c r="Z36" s="193"/>
      <c r="AA36" s="193"/>
      <c r="AB36" s="193"/>
      <c r="AC36" s="193"/>
      <c r="AD36" s="193"/>
      <c r="AE36" s="193"/>
      <c r="AF36" s="193"/>
      <c r="AG36" s="193"/>
      <c r="AH36" s="193"/>
      <c r="AI36" s="193"/>
      <c r="AJ36" s="193"/>
      <c r="AK36" s="261"/>
      <c r="AL36" s="264"/>
      <c r="AM36" s="261"/>
      <c r="AN36" s="262"/>
      <c r="AO36" s="262"/>
      <c r="AP36" s="262"/>
      <c r="AQ36" s="261"/>
      <c r="AR36" s="194">
        <v>0</v>
      </c>
      <c r="AS36" s="194">
        <v>0</v>
      </c>
      <c r="AT36" s="194">
        <v>0</v>
      </c>
      <c r="AU36" s="194">
        <v>0</v>
      </c>
    </row>
    <row r="37" spans="2:49" s="258" customFormat="1">
      <c r="B37" s="194">
        <v>0</v>
      </c>
      <c r="C37" s="194">
        <v>0</v>
      </c>
      <c r="D37" s="194">
        <v>0</v>
      </c>
      <c r="E37" s="299">
        <v>0</v>
      </c>
      <c r="F37" s="265"/>
      <c r="G37" s="193"/>
      <c r="H37" s="259"/>
      <c r="I37" s="193"/>
      <c r="J37" s="259"/>
      <c r="K37" s="193"/>
      <c r="L37" s="193"/>
      <c r="M37" s="193"/>
      <c r="N37" s="193"/>
      <c r="O37" s="193"/>
      <c r="R37" s="193"/>
      <c r="S37" s="306">
        <v>0</v>
      </c>
      <c r="T37" s="306">
        <v>0</v>
      </c>
      <c r="V37" s="261"/>
      <c r="W37" s="193"/>
      <c r="X37" s="193"/>
      <c r="Y37" s="193"/>
      <c r="Z37" s="193"/>
      <c r="AA37" s="193"/>
      <c r="AB37" s="193"/>
      <c r="AC37" s="193"/>
      <c r="AD37" s="193"/>
      <c r="AE37" s="193"/>
      <c r="AF37" s="193"/>
      <c r="AG37" s="193"/>
      <c r="AH37" s="193"/>
      <c r="AI37" s="193"/>
      <c r="AJ37" s="193"/>
      <c r="AK37" s="261"/>
      <c r="AL37" s="264"/>
      <c r="AM37" s="261"/>
      <c r="AN37" s="262"/>
      <c r="AO37" s="262"/>
      <c r="AP37" s="262"/>
      <c r="AQ37" s="261"/>
      <c r="AR37" s="194">
        <v>0</v>
      </c>
      <c r="AS37" s="194">
        <v>0</v>
      </c>
      <c r="AT37" s="194">
        <v>0</v>
      </c>
      <c r="AU37" s="194">
        <v>0</v>
      </c>
    </row>
    <row r="38" spans="2:49" s="258" customFormat="1">
      <c r="B38" s="194">
        <v>0</v>
      </c>
      <c r="C38" s="194">
        <v>0</v>
      </c>
      <c r="D38" s="194">
        <v>0</v>
      </c>
      <c r="E38" s="299">
        <v>0</v>
      </c>
      <c r="F38" s="265"/>
      <c r="G38" s="193"/>
      <c r="H38" s="193"/>
      <c r="I38" s="193"/>
      <c r="J38" s="259"/>
      <c r="K38" s="193"/>
      <c r="L38" s="193"/>
      <c r="M38" s="193"/>
      <c r="N38" s="193"/>
      <c r="O38" s="193"/>
      <c r="R38" s="193"/>
      <c r="S38" s="306">
        <v>0</v>
      </c>
      <c r="T38" s="306">
        <v>0</v>
      </c>
      <c r="V38" s="261"/>
      <c r="W38" s="193"/>
      <c r="X38" s="193"/>
      <c r="Y38" s="193"/>
      <c r="Z38" s="193"/>
      <c r="AA38" s="193"/>
      <c r="AB38" s="193"/>
      <c r="AC38" s="193"/>
      <c r="AD38" s="193"/>
      <c r="AE38" s="193"/>
      <c r="AF38" s="193"/>
      <c r="AG38" s="193"/>
      <c r="AH38" s="193"/>
      <c r="AI38" s="193"/>
      <c r="AJ38" s="193"/>
      <c r="AK38" s="261"/>
      <c r="AL38" s="264"/>
      <c r="AM38" s="261"/>
      <c r="AN38" s="262"/>
      <c r="AO38" s="262"/>
      <c r="AP38" s="262"/>
      <c r="AQ38" s="261"/>
      <c r="AR38" s="194">
        <v>0</v>
      </c>
      <c r="AS38" s="194">
        <v>0</v>
      </c>
      <c r="AT38" s="194">
        <v>0</v>
      </c>
      <c r="AU38" s="194">
        <v>0</v>
      </c>
    </row>
    <row r="39" spans="2:49" s="258" customFormat="1">
      <c r="B39" s="194">
        <v>0</v>
      </c>
      <c r="C39" s="194">
        <v>0</v>
      </c>
      <c r="D39" s="194">
        <v>0</v>
      </c>
      <c r="E39" s="299">
        <v>0</v>
      </c>
      <c r="F39" s="265"/>
      <c r="G39" s="193"/>
      <c r="H39" s="193"/>
      <c r="I39" s="193"/>
      <c r="J39" s="259"/>
      <c r="K39" s="193"/>
      <c r="L39" s="193"/>
      <c r="M39" s="193"/>
      <c r="N39" s="193"/>
      <c r="O39" s="193"/>
      <c r="R39" s="193"/>
      <c r="S39" s="306">
        <v>0</v>
      </c>
      <c r="T39" s="306">
        <v>0</v>
      </c>
      <c r="V39" s="261"/>
      <c r="W39" s="193"/>
      <c r="X39" s="193"/>
      <c r="Y39" s="193"/>
      <c r="Z39" s="193"/>
      <c r="AA39" s="193"/>
      <c r="AB39" s="193"/>
      <c r="AC39" s="193"/>
      <c r="AD39" s="193"/>
      <c r="AE39" s="193"/>
      <c r="AF39" s="193"/>
      <c r="AG39" s="193"/>
      <c r="AH39" s="193"/>
      <c r="AI39" s="193"/>
      <c r="AJ39" s="193"/>
      <c r="AK39" s="261"/>
      <c r="AL39" s="264"/>
      <c r="AM39" s="261"/>
      <c r="AN39" s="262"/>
      <c r="AO39" s="262"/>
      <c r="AP39" s="262"/>
      <c r="AQ39" s="261"/>
      <c r="AR39" s="194">
        <v>0</v>
      </c>
      <c r="AS39" s="194">
        <v>0</v>
      </c>
      <c r="AT39" s="194">
        <v>0</v>
      </c>
      <c r="AU39" s="194">
        <v>0</v>
      </c>
    </row>
    <row r="40" spans="2:49" s="258" customFormat="1">
      <c r="B40" s="194">
        <v>0</v>
      </c>
      <c r="C40" s="194">
        <v>0</v>
      </c>
      <c r="D40" s="194">
        <v>0</v>
      </c>
      <c r="E40" s="299">
        <v>0</v>
      </c>
      <c r="F40" s="265"/>
      <c r="G40" s="193"/>
      <c r="H40" s="193"/>
      <c r="I40" s="193"/>
      <c r="J40" s="259"/>
      <c r="K40" s="193"/>
      <c r="L40" s="193"/>
      <c r="M40" s="193"/>
      <c r="N40" s="193"/>
      <c r="O40" s="193"/>
      <c r="R40" s="193"/>
      <c r="S40" s="306">
        <v>0</v>
      </c>
      <c r="T40" s="306">
        <v>0</v>
      </c>
      <c r="V40" s="261"/>
      <c r="W40" s="193"/>
      <c r="X40" s="193"/>
      <c r="Y40" s="193"/>
      <c r="Z40" s="193"/>
      <c r="AA40" s="193"/>
      <c r="AB40" s="193"/>
      <c r="AC40" s="193"/>
      <c r="AD40" s="193"/>
      <c r="AE40" s="193"/>
      <c r="AF40" s="193"/>
      <c r="AG40" s="193"/>
      <c r="AH40" s="193"/>
      <c r="AI40" s="193"/>
      <c r="AJ40" s="193"/>
      <c r="AK40" s="261"/>
      <c r="AL40" s="264"/>
      <c r="AM40" s="261"/>
      <c r="AN40" s="262"/>
      <c r="AO40" s="262"/>
      <c r="AP40" s="262"/>
      <c r="AQ40" s="261"/>
      <c r="AR40" s="194">
        <v>0</v>
      </c>
      <c r="AS40" s="194">
        <v>0</v>
      </c>
      <c r="AT40" s="194">
        <v>0</v>
      </c>
      <c r="AU40" s="194">
        <v>0</v>
      </c>
    </row>
    <row r="41" spans="2:49" s="258" customFormat="1">
      <c r="B41" s="194">
        <v>0</v>
      </c>
      <c r="C41" s="194">
        <v>0</v>
      </c>
      <c r="D41" s="194">
        <v>0</v>
      </c>
      <c r="E41" s="299">
        <v>0</v>
      </c>
      <c r="F41" s="265"/>
      <c r="G41" s="193"/>
      <c r="H41" s="193"/>
      <c r="I41" s="193"/>
      <c r="J41" s="259"/>
      <c r="K41" s="259"/>
      <c r="L41" s="259"/>
      <c r="M41" s="259"/>
      <c r="N41" s="259"/>
      <c r="O41" s="259"/>
      <c r="R41" s="193"/>
      <c r="S41" s="306">
        <v>0</v>
      </c>
      <c r="T41" s="307">
        <v>0</v>
      </c>
      <c r="V41" s="261"/>
      <c r="W41" s="193"/>
      <c r="X41" s="193"/>
      <c r="Y41" s="193"/>
      <c r="Z41" s="193"/>
      <c r="AA41" s="193"/>
      <c r="AB41" s="193"/>
      <c r="AC41" s="193"/>
      <c r="AD41" s="193"/>
      <c r="AE41" s="193"/>
      <c r="AF41" s="193"/>
      <c r="AG41" s="193"/>
      <c r="AH41" s="193"/>
      <c r="AI41" s="193"/>
      <c r="AJ41" s="193"/>
      <c r="AK41" s="261"/>
      <c r="AL41" s="264"/>
      <c r="AM41" s="261"/>
      <c r="AN41" s="262"/>
      <c r="AO41" s="262"/>
      <c r="AP41" s="262"/>
      <c r="AQ41" s="261"/>
      <c r="AR41" s="194">
        <v>0</v>
      </c>
      <c r="AS41" s="194">
        <v>0</v>
      </c>
      <c r="AT41" s="194">
        <v>0</v>
      </c>
      <c r="AU41" s="194">
        <v>0</v>
      </c>
    </row>
    <row r="42" spans="2:49" s="258" customFormat="1">
      <c r="B42" s="194">
        <v>0</v>
      </c>
      <c r="C42" s="194">
        <v>0</v>
      </c>
      <c r="D42" s="194">
        <v>0</v>
      </c>
      <c r="E42" s="299">
        <v>0</v>
      </c>
      <c r="F42" s="265"/>
      <c r="G42" s="193"/>
      <c r="H42" s="193"/>
      <c r="I42" s="193"/>
      <c r="J42" s="259"/>
      <c r="K42" s="259"/>
      <c r="L42" s="259"/>
      <c r="M42" s="259"/>
      <c r="N42" s="259"/>
      <c r="O42" s="259"/>
      <c r="R42" s="193"/>
      <c r="S42" s="306">
        <v>0</v>
      </c>
      <c r="T42" s="307">
        <v>0</v>
      </c>
      <c r="V42" s="261"/>
      <c r="W42" s="193"/>
      <c r="X42" s="193"/>
      <c r="Y42" s="193"/>
      <c r="Z42" s="193"/>
      <c r="AA42" s="193"/>
      <c r="AB42" s="193"/>
      <c r="AC42" s="193"/>
      <c r="AD42" s="193"/>
      <c r="AE42" s="193"/>
      <c r="AF42" s="193"/>
      <c r="AG42" s="193"/>
      <c r="AH42" s="193"/>
      <c r="AI42" s="193"/>
      <c r="AJ42" s="193"/>
      <c r="AK42" s="261"/>
      <c r="AL42" s="264"/>
      <c r="AM42" s="261"/>
      <c r="AN42" s="262"/>
      <c r="AO42" s="262"/>
      <c r="AP42" s="262"/>
      <c r="AQ42" s="261"/>
      <c r="AR42" s="194">
        <v>0</v>
      </c>
      <c r="AS42" s="194">
        <v>0</v>
      </c>
      <c r="AT42" s="194">
        <v>0</v>
      </c>
      <c r="AU42" s="194">
        <v>0</v>
      </c>
    </row>
    <row r="43" spans="2:49" s="258" customFormat="1">
      <c r="B43" s="194">
        <v>0</v>
      </c>
      <c r="C43" s="194">
        <v>0</v>
      </c>
      <c r="D43" s="194">
        <v>0</v>
      </c>
      <c r="E43" s="299">
        <v>0</v>
      </c>
      <c r="F43" s="265"/>
      <c r="G43" s="193"/>
      <c r="H43" s="193"/>
      <c r="I43" s="193"/>
      <c r="J43" s="259"/>
      <c r="K43" s="259"/>
      <c r="L43" s="259"/>
      <c r="M43" s="259"/>
      <c r="N43" s="259"/>
      <c r="O43" s="259"/>
      <c r="R43" s="193"/>
      <c r="S43" s="306">
        <v>0</v>
      </c>
      <c r="T43" s="307">
        <v>0</v>
      </c>
      <c r="U43" s="193"/>
      <c r="V43" s="261"/>
      <c r="W43" s="261"/>
      <c r="X43" s="261"/>
      <c r="Y43" s="261"/>
      <c r="Z43" s="261"/>
      <c r="AA43" s="261"/>
      <c r="AB43" s="261"/>
      <c r="AC43" s="261"/>
      <c r="AD43" s="261"/>
      <c r="AE43" s="261"/>
      <c r="AF43" s="261"/>
      <c r="AG43" s="261"/>
      <c r="AH43" s="261"/>
      <c r="AI43" s="261"/>
      <c r="AJ43" s="261"/>
      <c r="AK43" s="261"/>
      <c r="AL43" s="264"/>
      <c r="AM43" s="261"/>
      <c r="AN43" s="262"/>
      <c r="AO43" s="262"/>
      <c r="AP43" s="262"/>
      <c r="AQ43" s="261"/>
      <c r="AR43" s="194">
        <v>0</v>
      </c>
      <c r="AS43" s="194">
        <v>0</v>
      </c>
      <c r="AT43" s="194">
        <v>0</v>
      </c>
      <c r="AU43" s="194">
        <v>0</v>
      </c>
    </row>
    <row r="44" spans="2:49" s="258" customFormat="1">
      <c r="B44" s="194">
        <v>0</v>
      </c>
      <c r="C44" s="194">
        <v>0</v>
      </c>
      <c r="D44" s="194">
        <v>0</v>
      </c>
      <c r="E44" s="299">
        <v>0</v>
      </c>
      <c r="F44" s="265"/>
      <c r="G44" s="193"/>
      <c r="H44" s="193"/>
      <c r="I44" s="193"/>
      <c r="J44" s="259"/>
      <c r="K44" s="193"/>
      <c r="L44" s="193"/>
      <c r="M44" s="193"/>
      <c r="N44" s="259"/>
      <c r="O44" s="259"/>
      <c r="R44" s="193"/>
      <c r="S44" s="306">
        <v>0</v>
      </c>
      <c r="T44" s="306">
        <v>0</v>
      </c>
      <c r="U44" s="193"/>
      <c r="V44" s="261"/>
      <c r="W44" s="261"/>
      <c r="X44" s="261"/>
      <c r="Y44" s="261"/>
      <c r="Z44" s="261"/>
      <c r="AA44" s="261"/>
      <c r="AB44" s="261"/>
      <c r="AC44" s="261"/>
      <c r="AD44" s="261"/>
      <c r="AE44" s="261"/>
      <c r="AF44" s="261"/>
      <c r="AG44" s="261"/>
      <c r="AH44" s="261"/>
      <c r="AI44" s="261"/>
      <c r="AJ44" s="261"/>
      <c r="AK44" s="261"/>
      <c r="AL44" s="264"/>
      <c r="AM44" s="261"/>
      <c r="AN44" s="262"/>
      <c r="AO44" s="262"/>
      <c r="AP44" s="262"/>
      <c r="AQ44" s="261"/>
      <c r="AR44" s="194">
        <v>0</v>
      </c>
      <c r="AS44" s="194">
        <v>0</v>
      </c>
      <c r="AT44" s="194">
        <v>0</v>
      </c>
      <c r="AU44" s="194">
        <v>0</v>
      </c>
    </row>
    <row r="45" spans="2:49" s="258" customFormat="1">
      <c r="B45" s="194">
        <v>0</v>
      </c>
      <c r="C45" s="194">
        <v>0</v>
      </c>
      <c r="D45" s="194">
        <v>0</v>
      </c>
      <c r="E45" s="299">
        <v>0</v>
      </c>
      <c r="F45" s="265"/>
      <c r="G45" s="193"/>
      <c r="H45" s="193"/>
      <c r="I45" s="193"/>
      <c r="J45" s="259"/>
      <c r="K45" s="193"/>
      <c r="L45" s="193"/>
      <c r="M45" s="193"/>
      <c r="N45" s="259"/>
      <c r="O45" s="259"/>
      <c r="R45" s="193"/>
      <c r="S45" s="306">
        <v>0</v>
      </c>
      <c r="T45" s="306">
        <v>0</v>
      </c>
      <c r="U45" s="193"/>
      <c r="V45" s="261"/>
      <c r="W45" s="261"/>
      <c r="X45" s="261"/>
      <c r="Y45" s="262"/>
      <c r="Z45" s="261"/>
      <c r="AA45" s="261"/>
      <c r="AB45" s="261"/>
      <c r="AC45" s="261"/>
      <c r="AD45" s="261"/>
      <c r="AE45" s="261"/>
      <c r="AF45" s="261"/>
      <c r="AG45" s="261"/>
      <c r="AH45" s="261"/>
      <c r="AI45" s="261"/>
      <c r="AJ45" s="261"/>
      <c r="AK45" s="261"/>
      <c r="AL45" s="264"/>
      <c r="AM45" s="261"/>
      <c r="AN45" s="262"/>
      <c r="AO45" s="262"/>
      <c r="AP45" s="262"/>
      <c r="AQ45" s="261"/>
      <c r="AR45" s="194">
        <v>0</v>
      </c>
      <c r="AS45" s="194">
        <v>0</v>
      </c>
      <c r="AT45" s="194">
        <v>0</v>
      </c>
      <c r="AU45" s="194">
        <v>0</v>
      </c>
    </row>
    <row r="46" spans="2:49" s="258" customFormat="1">
      <c r="B46" s="194">
        <v>0</v>
      </c>
      <c r="C46" s="194">
        <v>0</v>
      </c>
      <c r="D46" s="194">
        <v>0</v>
      </c>
      <c r="E46" s="299">
        <v>0</v>
      </c>
      <c r="F46" s="265"/>
      <c r="G46" s="193"/>
      <c r="H46" s="193"/>
      <c r="I46" s="193"/>
      <c r="J46" s="259"/>
      <c r="K46" s="193"/>
      <c r="L46" s="193"/>
      <c r="M46" s="193"/>
      <c r="N46" s="259"/>
      <c r="O46" s="259"/>
      <c r="R46" s="193"/>
      <c r="S46" s="306">
        <v>0</v>
      </c>
      <c r="T46" s="306">
        <v>0</v>
      </c>
      <c r="U46" s="193"/>
      <c r="V46" s="261"/>
      <c r="W46" s="261"/>
      <c r="X46" s="261"/>
      <c r="Y46" s="261"/>
      <c r="Z46" s="261"/>
      <c r="AA46" s="261"/>
      <c r="AB46" s="261"/>
      <c r="AC46" s="261"/>
      <c r="AD46" s="261"/>
      <c r="AE46" s="261"/>
      <c r="AF46" s="261"/>
      <c r="AG46" s="261"/>
      <c r="AH46" s="261"/>
      <c r="AI46" s="261"/>
      <c r="AJ46" s="261"/>
      <c r="AK46" s="261"/>
      <c r="AL46" s="264"/>
      <c r="AM46" s="261"/>
      <c r="AN46" s="262"/>
      <c r="AO46" s="262"/>
      <c r="AP46" s="262"/>
      <c r="AQ46" s="261"/>
      <c r="AR46" s="194">
        <v>0</v>
      </c>
      <c r="AS46" s="194">
        <v>0</v>
      </c>
      <c r="AT46" s="194">
        <v>0</v>
      </c>
      <c r="AU46" s="194">
        <v>0</v>
      </c>
    </row>
    <row r="47" spans="2:49" s="258" customFormat="1">
      <c r="B47" s="194">
        <v>0</v>
      </c>
      <c r="C47" s="194">
        <v>0</v>
      </c>
      <c r="D47" s="194">
        <v>0</v>
      </c>
      <c r="E47" s="299">
        <v>0</v>
      </c>
      <c r="F47" s="265"/>
      <c r="G47" s="193"/>
      <c r="H47" s="193"/>
      <c r="I47" s="193"/>
      <c r="J47" s="259"/>
      <c r="K47" s="193"/>
      <c r="L47" s="193"/>
      <c r="M47" s="193"/>
      <c r="N47" s="259"/>
      <c r="O47" s="259"/>
      <c r="R47" s="193"/>
      <c r="S47" s="306">
        <v>0</v>
      </c>
      <c r="T47" s="194">
        <v>0</v>
      </c>
      <c r="U47" s="193"/>
      <c r="V47" s="261"/>
      <c r="W47" s="261"/>
      <c r="X47" s="261"/>
      <c r="Y47" s="261"/>
      <c r="Z47" s="261"/>
      <c r="AA47" s="261"/>
      <c r="AB47" s="261"/>
      <c r="AC47" s="261"/>
      <c r="AD47" s="261"/>
      <c r="AE47" s="261"/>
      <c r="AF47" s="261"/>
      <c r="AG47" s="261"/>
      <c r="AH47" s="261"/>
      <c r="AI47" s="261"/>
      <c r="AJ47" s="261"/>
      <c r="AK47" s="261"/>
      <c r="AL47" s="264"/>
      <c r="AM47" s="261"/>
      <c r="AN47" s="262"/>
      <c r="AO47" s="262"/>
      <c r="AP47" s="262"/>
      <c r="AQ47" s="261"/>
      <c r="AR47" s="194">
        <v>0</v>
      </c>
      <c r="AS47" s="194">
        <v>0</v>
      </c>
      <c r="AT47" s="194">
        <v>0</v>
      </c>
      <c r="AU47" s="194">
        <v>0</v>
      </c>
    </row>
    <row r="48" spans="2:49" s="258" customFormat="1">
      <c r="B48" s="194">
        <v>0</v>
      </c>
      <c r="C48" s="194">
        <v>0</v>
      </c>
      <c r="D48" s="194">
        <v>0</v>
      </c>
      <c r="E48" s="299">
        <v>0</v>
      </c>
      <c r="F48" s="265"/>
      <c r="G48" s="193"/>
      <c r="H48" s="193"/>
      <c r="I48" s="193"/>
      <c r="J48" s="259"/>
      <c r="K48" s="193"/>
      <c r="L48" s="193"/>
      <c r="M48" s="193"/>
      <c r="N48" s="259"/>
      <c r="O48" s="259"/>
      <c r="R48" s="193"/>
      <c r="S48" s="306">
        <v>0</v>
      </c>
      <c r="T48" s="306">
        <v>0</v>
      </c>
      <c r="U48" s="193"/>
      <c r="V48" s="262"/>
      <c r="W48" s="261"/>
      <c r="X48" s="261"/>
      <c r="Y48" s="261"/>
      <c r="Z48" s="261"/>
      <c r="AA48" s="261"/>
      <c r="AB48" s="261"/>
      <c r="AC48" s="261"/>
      <c r="AD48" s="261"/>
      <c r="AE48" s="261"/>
      <c r="AF48" s="261"/>
      <c r="AG48" s="261"/>
      <c r="AH48" s="261"/>
      <c r="AI48" s="261"/>
      <c r="AJ48" s="261"/>
      <c r="AK48" s="261"/>
      <c r="AL48" s="261"/>
      <c r="AM48" s="264"/>
      <c r="AN48" s="262"/>
      <c r="AO48" s="262"/>
      <c r="AP48" s="262"/>
      <c r="AQ48" s="261"/>
      <c r="AR48" s="194">
        <v>0</v>
      </c>
      <c r="AS48" s="194">
        <v>0</v>
      </c>
      <c r="AT48" s="194">
        <v>0</v>
      </c>
      <c r="AU48" s="194">
        <v>0</v>
      </c>
    </row>
    <row r="49" spans="2:47" s="258" customFormat="1">
      <c r="B49" s="194">
        <v>0</v>
      </c>
      <c r="C49" s="194">
        <v>0</v>
      </c>
      <c r="D49" s="194">
        <v>0</v>
      </c>
      <c r="E49" s="299">
        <v>0</v>
      </c>
      <c r="F49" s="265"/>
      <c r="G49" s="193"/>
      <c r="H49" s="193"/>
      <c r="I49" s="193"/>
      <c r="J49" s="259"/>
      <c r="K49" s="193"/>
      <c r="L49" s="193"/>
      <c r="M49" s="193"/>
      <c r="N49" s="259"/>
      <c r="O49" s="259"/>
      <c r="P49" s="193"/>
      <c r="Q49" s="193"/>
      <c r="R49" s="193"/>
      <c r="S49" s="193"/>
      <c r="T49" s="193"/>
      <c r="U49" s="193"/>
      <c r="V49" s="308">
        <v>0</v>
      </c>
      <c r="W49" s="193"/>
      <c r="X49" s="194"/>
      <c r="Y49" s="262">
        <v>0</v>
      </c>
      <c r="Z49" s="262">
        <v>0</v>
      </c>
      <c r="AA49" s="262">
        <v>0</v>
      </c>
      <c r="AB49" s="262">
        <v>0</v>
      </c>
      <c r="AC49" s="262">
        <v>0</v>
      </c>
      <c r="AD49" s="262">
        <v>0</v>
      </c>
      <c r="AE49" s="261"/>
      <c r="AF49" s="193"/>
      <c r="AG49" s="194">
        <v>0</v>
      </c>
      <c r="AH49" s="194">
        <v>0</v>
      </c>
      <c r="AI49" s="193"/>
      <c r="AJ49" s="261"/>
      <c r="AK49" s="261"/>
      <c r="AL49" s="264"/>
      <c r="AM49" s="261"/>
      <c r="AN49" s="262">
        <v>0</v>
      </c>
      <c r="AO49" s="194">
        <v>0</v>
      </c>
      <c r="AP49" s="262">
        <v>0</v>
      </c>
      <c r="AQ49" s="261"/>
      <c r="AR49" s="194">
        <v>0</v>
      </c>
      <c r="AS49" s="194">
        <v>0</v>
      </c>
      <c r="AT49" s="194">
        <v>0</v>
      </c>
      <c r="AU49" s="194">
        <v>0</v>
      </c>
    </row>
    <row r="50" spans="2:47" s="258" customFormat="1">
      <c r="B50" s="194">
        <v>0</v>
      </c>
      <c r="C50" s="194">
        <v>0</v>
      </c>
      <c r="D50" s="194">
        <v>0</v>
      </c>
      <c r="E50" s="299">
        <v>0</v>
      </c>
      <c r="F50" s="259"/>
      <c r="G50" s="193"/>
      <c r="H50" s="193"/>
      <c r="I50" s="193"/>
      <c r="J50" s="259"/>
      <c r="K50" s="193"/>
      <c r="L50" s="193"/>
      <c r="M50" s="193"/>
      <c r="N50" s="259"/>
      <c r="O50" s="259"/>
      <c r="P50" s="193"/>
      <c r="Q50" s="193"/>
      <c r="R50" s="193"/>
      <c r="S50" s="193"/>
      <c r="T50" s="193"/>
      <c r="U50" s="193"/>
      <c r="V50" s="295">
        <v>0</v>
      </c>
      <c r="W50" s="263">
        <v>0</v>
      </c>
      <c r="X50" s="263">
        <v>0</v>
      </c>
      <c r="Y50" s="263">
        <v>0</v>
      </c>
      <c r="Z50" s="295">
        <v>0</v>
      </c>
      <c r="AA50" s="269">
        <v>0</v>
      </c>
      <c r="AB50" s="269">
        <v>0</v>
      </c>
      <c r="AC50" s="295">
        <v>0</v>
      </c>
      <c r="AD50" s="295">
        <v>0</v>
      </c>
      <c r="AE50" s="193"/>
      <c r="AF50" s="193"/>
      <c r="AG50" s="194">
        <v>0</v>
      </c>
      <c r="AH50" s="194">
        <v>0</v>
      </c>
      <c r="AI50" s="193"/>
      <c r="AJ50" s="261">
        <v>0</v>
      </c>
      <c r="AK50" s="261"/>
      <c r="AL50" s="261"/>
      <c r="AM50" s="261"/>
      <c r="AN50" s="269">
        <v>0</v>
      </c>
      <c r="AO50" s="198">
        <v>0</v>
      </c>
      <c r="AP50" s="269">
        <v>0</v>
      </c>
      <c r="AQ50" s="261"/>
      <c r="AR50" s="194">
        <v>0</v>
      </c>
      <c r="AS50" s="194">
        <v>0</v>
      </c>
      <c r="AT50" s="194">
        <v>0</v>
      </c>
      <c r="AU50" s="194">
        <v>0</v>
      </c>
    </row>
    <row r="51" spans="2:47" s="258" customFormat="1" ht="17" customHeight="1">
      <c r="B51" s="194">
        <v>0</v>
      </c>
      <c r="C51" s="194">
        <v>0</v>
      </c>
      <c r="D51" s="194">
        <v>0</v>
      </c>
      <c r="E51" s="299">
        <v>0</v>
      </c>
      <c r="F51" s="259"/>
      <c r="G51" s="193"/>
      <c r="H51" s="193"/>
      <c r="I51" s="193"/>
      <c r="J51" s="259"/>
      <c r="K51" s="193"/>
      <c r="L51" s="193"/>
      <c r="M51" s="193"/>
      <c r="N51" s="259"/>
      <c r="O51" s="259"/>
      <c r="P51" s="259"/>
      <c r="Q51" s="259"/>
      <c r="R51" s="193"/>
      <c r="S51" s="193"/>
      <c r="T51" s="193"/>
      <c r="U51" s="193"/>
      <c r="V51" s="262">
        <v>0</v>
      </c>
      <c r="W51" s="262">
        <v>0</v>
      </c>
      <c r="X51" s="262">
        <v>0</v>
      </c>
      <c r="Y51" s="262">
        <v>0</v>
      </c>
      <c r="Z51" s="256">
        <v>0</v>
      </c>
      <c r="AA51" s="309">
        <v>0</v>
      </c>
      <c r="AB51" s="256">
        <v>0</v>
      </c>
      <c r="AC51" s="271">
        <v>0</v>
      </c>
      <c r="AD51" s="273">
        <v>0</v>
      </c>
      <c r="AE51" s="193"/>
      <c r="AF51" s="193"/>
      <c r="AG51" s="194">
        <v>0</v>
      </c>
      <c r="AH51" s="194">
        <v>0</v>
      </c>
      <c r="AI51" s="193"/>
      <c r="AJ51" s="261"/>
      <c r="AK51" s="261"/>
      <c r="AL51" s="269">
        <v>0</v>
      </c>
      <c r="AM51" s="270">
        <v>0</v>
      </c>
      <c r="AN51" s="270">
        <v>0</v>
      </c>
      <c r="AO51" s="270">
        <v>0</v>
      </c>
      <c r="AP51" s="270">
        <v>0</v>
      </c>
      <c r="AQ51" s="261"/>
      <c r="AR51" s="194">
        <v>0</v>
      </c>
      <c r="AS51" s="194">
        <v>0</v>
      </c>
      <c r="AT51" s="194">
        <v>0</v>
      </c>
      <c r="AU51" s="194">
        <v>0</v>
      </c>
    </row>
    <row r="52" spans="2:47" s="258" customFormat="1">
      <c r="B52" s="194">
        <v>0</v>
      </c>
      <c r="C52" s="194">
        <v>0</v>
      </c>
      <c r="D52" s="194">
        <v>0</v>
      </c>
      <c r="E52" s="299">
        <v>0</v>
      </c>
      <c r="F52" s="259"/>
      <c r="G52" s="193"/>
      <c r="H52" s="193"/>
      <c r="I52" s="193"/>
      <c r="J52" s="259"/>
      <c r="K52" s="259"/>
      <c r="L52" s="259"/>
      <c r="M52" s="259"/>
      <c r="N52" s="259"/>
      <c r="O52" s="259"/>
      <c r="P52" s="259"/>
      <c r="Q52" s="259"/>
      <c r="R52" s="193"/>
      <c r="S52" s="193"/>
      <c r="T52" s="193"/>
      <c r="U52" s="193"/>
      <c r="V52" s="262">
        <v>0</v>
      </c>
      <c r="W52" s="262">
        <v>0</v>
      </c>
      <c r="X52" s="262">
        <v>0</v>
      </c>
      <c r="Y52" s="262">
        <v>0</v>
      </c>
      <c r="Z52" s="256">
        <v>0</v>
      </c>
      <c r="AA52" s="309">
        <v>0</v>
      </c>
      <c r="AB52" s="256">
        <v>0</v>
      </c>
      <c r="AC52" s="271">
        <v>0</v>
      </c>
      <c r="AD52" s="273">
        <v>0</v>
      </c>
      <c r="AE52" s="261"/>
      <c r="AF52" s="193"/>
      <c r="AG52" s="194">
        <v>0</v>
      </c>
      <c r="AH52" s="194">
        <v>0</v>
      </c>
      <c r="AI52" s="193"/>
      <c r="AJ52" s="261">
        <v>0</v>
      </c>
      <c r="AK52" s="261">
        <v>0</v>
      </c>
      <c r="AL52" s="271">
        <v>0</v>
      </c>
      <c r="AM52" s="272">
        <v>0</v>
      </c>
      <c r="AN52" s="272">
        <v>0</v>
      </c>
      <c r="AO52" s="272">
        <v>0</v>
      </c>
      <c r="AP52" s="272">
        <v>0</v>
      </c>
      <c r="AQ52" s="261"/>
      <c r="AR52" s="194">
        <v>0</v>
      </c>
      <c r="AS52" s="194">
        <v>0</v>
      </c>
      <c r="AT52" s="194">
        <v>0</v>
      </c>
      <c r="AU52" s="194">
        <v>0</v>
      </c>
    </row>
    <row r="53" spans="2:47" s="258" customFormat="1">
      <c r="B53" s="194">
        <v>0</v>
      </c>
      <c r="C53" s="194">
        <v>0</v>
      </c>
      <c r="D53" s="194">
        <v>0</v>
      </c>
      <c r="E53" s="299">
        <v>0</v>
      </c>
      <c r="F53" s="259"/>
      <c r="G53" s="193"/>
      <c r="H53" s="193"/>
      <c r="I53" s="193"/>
      <c r="J53" s="259"/>
      <c r="K53" s="259"/>
      <c r="L53" s="259"/>
      <c r="M53" s="259"/>
      <c r="N53" s="259"/>
      <c r="O53" s="259"/>
      <c r="P53" s="259"/>
      <c r="Q53" s="259"/>
      <c r="R53" s="193"/>
      <c r="S53" s="193"/>
      <c r="T53" s="193"/>
      <c r="U53" s="193"/>
      <c r="V53" s="262"/>
      <c r="W53" s="262"/>
      <c r="X53" s="262"/>
      <c r="Y53" s="262"/>
      <c r="Z53" s="256"/>
      <c r="AA53" s="193"/>
      <c r="AB53" s="193"/>
      <c r="AC53" s="193"/>
      <c r="AD53" s="193"/>
      <c r="AE53" s="261"/>
      <c r="AF53" s="193"/>
      <c r="AG53" s="194">
        <v>0</v>
      </c>
      <c r="AH53" s="194">
        <v>0</v>
      </c>
      <c r="AI53" s="193"/>
      <c r="AJ53" s="261">
        <v>0</v>
      </c>
      <c r="AK53" s="261">
        <v>0</v>
      </c>
      <c r="AL53" s="271">
        <v>0</v>
      </c>
      <c r="AM53" s="272">
        <v>0</v>
      </c>
      <c r="AN53" s="272">
        <v>0</v>
      </c>
      <c r="AO53" s="272">
        <v>0</v>
      </c>
      <c r="AP53" s="272">
        <v>0</v>
      </c>
      <c r="AQ53" s="261"/>
      <c r="AR53" s="194">
        <v>0</v>
      </c>
      <c r="AS53" s="194">
        <v>0</v>
      </c>
      <c r="AT53" s="194">
        <v>0</v>
      </c>
      <c r="AU53" s="194">
        <v>0</v>
      </c>
    </row>
    <row r="54" spans="2:47" s="258" customFormat="1">
      <c r="B54" s="194">
        <v>0</v>
      </c>
      <c r="C54" s="194">
        <v>0</v>
      </c>
      <c r="D54" s="194">
        <v>0</v>
      </c>
      <c r="E54" s="299">
        <v>0</v>
      </c>
      <c r="F54" s="259"/>
      <c r="G54" s="193"/>
      <c r="H54" s="193"/>
      <c r="I54" s="193"/>
      <c r="J54" s="259"/>
      <c r="K54" s="259"/>
      <c r="L54" s="259"/>
      <c r="M54" s="259"/>
      <c r="N54" s="259"/>
      <c r="O54" s="259"/>
      <c r="P54" s="259"/>
      <c r="Q54" s="259"/>
      <c r="R54" s="193"/>
      <c r="S54" s="193"/>
      <c r="T54" s="193"/>
      <c r="U54" s="193"/>
      <c r="V54" s="262"/>
      <c r="W54" s="193"/>
      <c r="X54" s="193"/>
      <c r="Y54" s="262">
        <v>0</v>
      </c>
      <c r="Z54" s="262">
        <v>0</v>
      </c>
      <c r="AA54" s="262">
        <v>0</v>
      </c>
      <c r="AB54" s="262">
        <v>0</v>
      </c>
      <c r="AC54" s="262">
        <v>0</v>
      </c>
      <c r="AD54" s="262">
        <v>0</v>
      </c>
      <c r="AE54" s="262"/>
      <c r="AF54" s="193"/>
      <c r="AG54" s="194">
        <v>0</v>
      </c>
      <c r="AH54" s="194">
        <v>0</v>
      </c>
      <c r="AI54" s="193"/>
      <c r="AJ54" s="261">
        <v>0</v>
      </c>
      <c r="AK54" s="261">
        <v>0</v>
      </c>
      <c r="AL54" s="271">
        <v>0</v>
      </c>
      <c r="AM54" s="272">
        <v>0</v>
      </c>
      <c r="AN54" s="272">
        <v>0</v>
      </c>
      <c r="AO54" s="272">
        <v>0</v>
      </c>
      <c r="AP54" s="272">
        <v>0</v>
      </c>
      <c r="AQ54" s="261"/>
      <c r="AR54" s="194">
        <v>0</v>
      </c>
      <c r="AS54" s="194">
        <v>0</v>
      </c>
      <c r="AT54" s="194">
        <v>0</v>
      </c>
      <c r="AU54" s="194">
        <v>0</v>
      </c>
    </row>
    <row r="55" spans="2:47" s="258" customFormat="1">
      <c r="B55" s="194">
        <v>0</v>
      </c>
      <c r="C55" s="194">
        <v>0</v>
      </c>
      <c r="D55" s="194">
        <v>0</v>
      </c>
      <c r="E55" s="299">
        <v>0</v>
      </c>
      <c r="F55" s="259"/>
      <c r="G55" s="193"/>
      <c r="H55" s="193"/>
      <c r="I55" s="263">
        <v>0</v>
      </c>
      <c r="J55" s="259"/>
      <c r="K55" s="259"/>
      <c r="L55" s="259"/>
      <c r="M55" s="259"/>
      <c r="N55" s="259"/>
      <c r="O55" s="259"/>
      <c r="P55" s="259"/>
      <c r="Q55" s="259"/>
      <c r="R55" s="193"/>
      <c r="S55" s="193"/>
      <c r="T55" s="193"/>
      <c r="U55" s="193"/>
      <c r="V55" s="262">
        <v>0</v>
      </c>
      <c r="W55" s="262">
        <v>0</v>
      </c>
      <c r="X55" s="262">
        <v>0</v>
      </c>
      <c r="Y55" s="262">
        <v>0</v>
      </c>
      <c r="Z55" s="256">
        <v>0</v>
      </c>
      <c r="AA55" s="309">
        <v>0</v>
      </c>
      <c r="AB55" s="256">
        <v>0</v>
      </c>
      <c r="AC55" s="271">
        <v>0</v>
      </c>
      <c r="AD55" s="273">
        <v>0</v>
      </c>
      <c r="AE55" s="261"/>
      <c r="AF55" s="193"/>
      <c r="AG55" s="194">
        <v>0</v>
      </c>
      <c r="AH55" s="194">
        <v>0</v>
      </c>
      <c r="AI55" s="193"/>
      <c r="AJ55" s="261"/>
      <c r="AK55" s="261"/>
      <c r="AL55" s="271">
        <v>0</v>
      </c>
      <c r="AM55" s="272">
        <v>0</v>
      </c>
      <c r="AN55" s="272">
        <v>0</v>
      </c>
      <c r="AO55" s="272">
        <v>0</v>
      </c>
      <c r="AP55" s="272">
        <v>0</v>
      </c>
      <c r="AQ55" s="261"/>
      <c r="AR55" s="194">
        <v>0</v>
      </c>
      <c r="AS55" s="194">
        <v>0</v>
      </c>
      <c r="AT55" s="194">
        <v>0</v>
      </c>
      <c r="AU55" s="194">
        <v>0</v>
      </c>
    </row>
    <row r="56" spans="2:47" s="258" customFormat="1">
      <c r="B56" s="194">
        <v>0</v>
      </c>
      <c r="C56" s="194">
        <v>0</v>
      </c>
      <c r="D56" s="194">
        <v>0</v>
      </c>
      <c r="E56" s="299">
        <v>0</v>
      </c>
      <c r="F56" s="259"/>
      <c r="G56" s="193"/>
      <c r="H56" s="259"/>
      <c r="I56" s="430">
        <v>0</v>
      </c>
      <c r="J56" s="430"/>
      <c r="K56" s="430"/>
      <c r="L56" s="430"/>
      <c r="M56" s="310">
        <v>1</v>
      </c>
      <c r="N56" s="259"/>
      <c r="O56" s="431">
        <v>0</v>
      </c>
      <c r="P56" s="431"/>
      <c r="Q56" s="431"/>
      <c r="R56" s="193"/>
      <c r="S56" s="193"/>
      <c r="T56" s="193"/>
      <c r="U56" s="193"/>
      <c r="V56" s="262"/>
      <c r="W56" s="262"/>
      <c r="X56" s="262"/>
      <c r="Y56" s="193"/>
      <c r="Z56" s="193"/>
      <c r="AA56" s="193"/>
      <c r="AB56" s="193"/>
      <c r="AC56" s="193"/>
      <c r="AD56" s="193"/>
      <c r="AE56" s="261"/>
      <c r="AF56" s="193"/>
      <c r="AG56" s="194">
        <v>0</v>
      </c>
      <c r="AH56" s="194">
        <v>0</v>
      </c>
      <c r="AI56" s="193"/>
      <c r="AJ56" s="261"/>
      <c r="AK56" s="261"/>
      <c r="AL56" s="271">
        <v>0</v>
      </c>
      <c r="AM56" s="272">
        <v>0</v>
      </c>
      <c r="AN56" s="272">
        <v>0</v>
      </c>
      <c r="AO56" s="272">
        <v>0</v>
      </c>
      <c r="AP56" s="272">
        <v>0</v>
      </c>
      <c r="AQ56" s="261"/>
      <c r="AR56" s="194">
        <v>0</v>
      </c>
      <c r="AS56" s="194">
        <v>0</v>
      </c>
      <c r="AT56" s="194">
        <v>0</v>
      </c>
      <c r="AU56" s="194">
        <v>0</v>
      </c>
    </row>
    <row r="57" spans="2:47" s="258" customFormat="1" ht="15.5" customHeight="1">
      <c r="B57" s="194">
        <v>0</v>
      </c>
      <c r="C57" s="194">
        <v>0</v>
      </c>
      <c r="D57" s="194">
        <v>0</v>
      </c>
      <c r="E57" s="299">
        <v>0</v>
      </c>
      <c r="F57" s="259"/>
      <c r="G57" s="193"/>
      <c r="H57" s="259"/>
      <c r="I57" s="430">
        <v>0</v>
      </c>
      <c r="J57" s="430"/>
      <c r="K57" s="430"/>
      <c r="L57" s="430"/>
      <c r="M57" s="310">
        <v>1</v>
      </c>
      <c r="N57" s="259"/>
      <c r="O57" s="381">
        <v>0</v>
      </c>
      <c r="P57" s="381"/>
      <c r="Q57" s="381"/>
      <c r="R57" s="193"/>
      <c r="S57" s="193"/>
      <c r="T57" s="193"/>
      <c r="U57" s="193"/>
      <c r="V57" s="262"/>
      <c r="W57" s="262"/>
      <c r="X57" s="262"/>
      <c r="Y57" s="262"/>
      <c r="Z57" s="256"/>
      <c r="AA57" s="256"/>
      <c r="AB57" s="256"/>
      <c r="AC57" s="271"/>
      <c r="AD57" s="273"/>
      <c r="AE57" s="261"/>
      <c r="AF57" s="193"/>
      <c r="AG57" s="194">
        <v>0</v>
      </c>
      <c r="AH57" s="194">
        <v>0</v>
      </c>
      <c r="AI57" s="193"/>
      <c r="AJ57" s="261"/>
      <c r="AK57" s="261"/>
      <c r="AL57" s="271">
        <v>0</v>
      </c>
      <c r="AM57" s="272">
        <v>0</v>
      </c>
      <c r="AN57" s="272">
        <v>0</v>
      </c>
      <c r="AO57" s="272">
        <v>0</v>
      </c>
      <c r="AP57" s="272">
        <v>0</v>
      </c>
      <c r="AQ57" s="261"/>
      <c r="AR57" s="194">
        <v>0</v>
      </c>
      <c r="AS57" s="194">
        <v>0</v>
      </c>
      <c r="AT57" s="194">
        <v>0</v>
      </c>
      <c r="AU57" s="194">
        <v>0</v>
      </c>
    </row>
    <row r="58" spans="2:47" s="258" customFormat="1">
      <c r="B58" s="194">
        <v>0</v>
      </c>
      <c r="C58" s="194">
        <v>0</v>
      </c>
      <c r="D58" s="194">
        <v>0</v>
      </c>
      <c r="E58" s="299">
        <v>0</v>
      </c>
      <c r="F58" s="259"/>
      <c r="G58" s="193"/>
      <c r="H58" s="259"/>
      <c r="I58" s="430">
        <v>0</v>
      </c>
      <c r="J58" s="430"/>
      <c r="K58" s="430"/>
      <c r="L58" s="430"/>
      <c r="M58" s="310">
        <v>1</v>
      </c>
      <c r="N58" s="259"/>
      <c r="O58" s="381"/>
      <c r="P58" s="381"/>
      <c r="Q58" s="381"/>
      <c r="R58" s="193"/>
      <c r="S58" s="193"/>
      <c r="T58" s="193"/>
      <c r="U58" s="193"/>
      <c r="V58" s="308">
        <v>0</v>
      </c>
      <c r="W58" s="193"/>
      <c r="X58" s="262"/>
      <c r="Y58" s="262">
        <v>0</v>
      </c>
      <c r="Z58" s="262">
        <v>0</v>
      </c>
      <c r="AA58" s="262">
        <v>0</v>
      </c>
      <c r="AB58" s="262">
        <v>0</v>
      </c>
      <c r="AC58" s="262">
        <v>0</v>
      </c>
      <c r="AD58" s="262">
        <v>0</v>
      </c>
      <c r="AE58" s="261"/>
      <c r="AF58" s="193"/>
      <c r="AG58" s="194">
        <v>0</v>
      </c>
      <c r="AH58" s="194">
        <v>0</v>
      </c>
      <c r="AI58" s="193"/>
      <c r="AJ58" s="261"/>
      <c r="AK58" s="261"/>
      <c r="AL58" s="271">
        <v>0</v>
      </c>
      <c r="AM58" s="272">
        <v>0</v>
      </c>
      <c r="AN58" s="272">
        <v>0</v>
      </c>
      <c r="AO58" s="272">
        <v>0</v>
      </c>
      <c r="AP58" s="272">
        <v>0</v>
      </c>
      <c r="AQ58" s="261"/>
      <c r="AR58" s="194">
        <v>0</v>
      </c>
      <c r="AS58" s="194">
        <v>0</v>
      </c>
      <c r="AT58" s="194">
        <v>0</v>
      </c>
      <c r="AU58" s="194">
        <v>0</v>
      </c>
    </row>
    <row r="59" spans="2:47" s="258" customFormat="1">
      <c r="B59" s="194">
        <v>0</v>
      </c>
      <c r="C59" s="194">
        <v>0</v>
      </c>
      <c r="D59" s="194">
        <v>0</v>
      </c>
      <c r="E59" s="299">
        <v>0</v>
      </c>
      <c r="F59" s="259"/>
      <c r="G59" s="295">
        <v>0</v>
      </c>
      <c r="H59" s="193"/>
      <c r="I59" s="430">
        <v>0</v>
      </c>
      <c r="J59" s="430"/>
      <c r="K59" s="430"/>
      <c r="L59" s="430"/>
      <c r="M59" s="311">
        <v>1</v>
      </c>
      <c r="N59" s="193"/>
      <c r="O59" s="381"/>
      <c r="P59" s="381"/>
      <c r="Q59" s="381"/>
      <c r="R59" s="193"/>
      <c r="S59" s="193"/>
      <c r="T59" s="193"/>
      <c r="U59" s="193"/>
      <c r="V59" s="269">
        <v>0</v>
      </c>
      <c r="W59" s="263">
        <v>0</v>
      </c>
      <c r="X59" s="263">
        <v>0</v>
      </c>
      <c r="Y59" s="263">
        <v>0</v>
      </c>
      <c r="Z59" s="295">
        <v>0</v>
      </c>
      <c r="AA59" s="269">
        <v>0</v>
      </c>
      <c r="AB59" s="295">
        <v>0</v>
      </c>
      <c r="AC59" s="295">
        <v>0</v>
      </c>
      <c r="AD59" s="295">
        <v>0</v>
      </c>
      <c r="AE59" s="193"/>
      <c r="AF59" s="193"/>
      <c r="AG59" s="194">
        <v>0</v>
      </c>
      <c r="AH59" s="194">
        <v>0</v>
      </c>
      <c r="AI59" s="193"/>
      <c r="AJ59" s="261"/>
      <c r="AK59" s="261"/>
      <c r="AL59" s="271">
        <v>0</v>
      </c>
      <c r="AM59" s="272">
        <v>0</v>
      </c>
      <c r="AN59" s="272">
        <v>0</v>
      </c>
      <c r="AO59" s="272">
        <v>0</v>
      </c>
      <c r="AP59" s="272">
        <v>0</v>
      </c>
      <c r="AQ59" s="261"/>
      <c r="AR59" s="194">
        <v>0</v>
      </c>
      <c r="AS59" s="194">
        <v>0</v>
      </c>
      <c r="AT59" s="194">
        <v>0</v>
      </c>
      <c r="AU59" s="194">
        <v>0</v>
      </c>
    </row>
    <row r="60" spans="2:47" s="258" customFormat="1">
      <c r="B60" s="194">
        <v>0</v>
      </c>
      <c r="C60" s="194">
        <v>0</v>
      </c>
      <c r="D60" s="194">
        <v>0</v>
      </c>
      <c r="E60" s="299">
        <v>0</v>
      </c>
      <c r="F60" s="259"/>
      <c r="G60" s="301">
        <v>1</v>
      </c>
      <c r="H60" s="193"/>
      <c r="I60" s="430">
        <v>0</v>
      </c>
      <c r="J60" s="430"/>
      <c r="K60" s="430"/>
      <c r="L60" s="430"/>
      <c r="M60" s="310">
        <v>1</v>
      </c>
      <c r="N60" s="193"/>
      <c r="R60" s="193"/>
      <c r="S60" s="193"/>
      <c r="T60" s="193"/>
      <c r="U60" s="193"/>
      <c r="V60" s="262">
        <v>0</v>
      </c>
      <c r="W60" s="262">
        <v>0</v>
      </c>
      <c r="X60" s="262">
        <v>0</v>
      </c>
      <c r="Y60" s="262">
        <v>0</v>
      </c>
      <c r="Z60" s="256">
        <v>0</v>
      </c>
      <c r="AA60" s="309">
        <v>0</v>
      </c>
      <c r="AB60" s="256">
        <v>0</v>
      </c>
      <c r="AC60" s="312">
        <v>0</v>
      </c>
      <c r="AD60" s="313">
        <v>0</v>
      </c>
      <c r="AE60" s="193"/>
      <c r="AF60" s="193"/>
      <c r="AG60" s="194">
        <v>0</v>
      </c>
      <c r="AH60" s="194">
        <v>0</v>
      </c>
      <c r="AI60" s="193"/>
      <c r="AJ60" s="261"/>
      <c r="AK60" s="261"/>
      <c r="AL60" s="271">
        <v>0</v>
      </c>
      <c r="AM60" s="272">
        <v>0</v>
      </c>
      <c r="AN60" s="272">
        <v>0</v>
      </c>
      <c r="AO60" s="272">
        <v>0</v>
      </c>
      <c r="AP60" s="272">
        <v>0</v>
      </c>
      <c r="AQ60" s="261"/>
      <c r="AR60" s="194">
        <v>0</v>
      </c>
      <c r="AS60" s="194">
        <v>0</v>
      </c>
      <c r="AT60" s="194">
        <v>0</v>
      </c>
      <c r="AU60" s="194">
        <v>0</v>
      </c>
    </row>
    <row r="61" spans="2:47" s="258" customFormat="1">
      <c r="B61" s="194">
        <v>0</v>
      </c>
      <c r="C61" s="194">
        <v>0</v>
      </c>
      <c r="D61" s="194">
        <v>0</v>
      </c>
      <c r="E61" s="299">
        <v>0</v>
      </c>
      <c r="F61" s="259"/>
      <c r="G61" s="193"/>
      <c r="H61" s="193"/>
      <c r="I61" s="430">
        <v>0</v>
      </c>
      <c r="J61" s="430"/>
      <c r="K61" s="430"/>
      <c r="L61" s="430"/>
      <c r="M61" s="311">
        <v>1</v>
      </c>
      <c r="N61" s="193"/>
      <c r="O61" s="193"/>
      <c r="P61" s="259"/>
      <c r="Q61" s="259"/>
      <c r="R61" s="193"/>
      <c r="S61" s="193"/>
      <c r="T61" s="193"/>
      <c r="U61" s="193"/>
      <c r="V61" s="262">
        <v>0</v>
      </c>
      <c r="W61" s="262">
        <v>0</v>
      </c>
      <c r="X61" s="262">
        <v>0</v>
      </c>
      <c r="Y61" s="262">
        <v>0</v>
      </c>
      <c r="Z61" s="256">
        <v>0</v>
      </c>
      <c r="AA61" s="309">
        <v>0</v>
      </c>
      <c r="AB61" s="256">
        <v>0</v>
      </c>
      <c r="AC61" s="312">
        <v>0</v>
      </c>
      <c r="AD61" s="313">
        <v>0</v>
      </c>
      <c r="AE61" s="261"/>
      <c r="AF61" s="193"/>
      <c r="AG61" s="194">
        <v>0</v>
      </c>
      <c r="AH61" s="194">
        <v>0</v>
      </c>
      <c r="AI61" s="193"/>
      <c r="AJ61" s="261"/>
      <c r="AK61" s="261"/>
      <c r="AL61" s="271">
        <v>0</v>
      </c>
      <c r="AM61" s="272">
        <v>0</v>
      </c>
      <c r="AN61" s="272">
        <v>0</v>
      </c>
      <c r="AO61" s="272">
        <v>0</v>
      </c>
      <c r="AP61" s="272">
        <v>0</v>
      </c>
      <c r="AQ61" s="261"/>
      <c r="AR61" s="194">
        <v>0</v>
      </c>
      <c r="AS61" s="194">
        <v>0</v>
      </c>
      <c r="AT61" s="194">
        <v>0</v>
      </c>
      <c r="AU61" s="194">
        <v>0</v>
      </c>
    </row>
    <row r="62" spans="2:47" s="258" customFormat="1">
      <c r="B62" s="194">
        <v>0</v>
      </c>
      <c r="C62" s="194">
        <v>0</v>
      </c>
      <c r="D62" s="194">
        <v>0</v>
      </c>
      <c r="E62" s="299">
        <v>0</v>
      </c>
      <c r="F62" s="259"/>
      <c r="G62" s="193"/>
      <c r="H62" s="193"/>
      <c r="I62" s="430">
        <v>0</v>
      </c>
      <c r="J62" s="430"/>
      <c r="K62" s="430"/>
      <c r="L62" s="430"/>
      <c r="M62" s="310">
        <v>1</v>
      </c>
      <c r="N62" s="259"/>
      <c r="O62" s="259"/>
      <c r="P62" s="259"/>
      <c r="Q62" s="259"/>
      <c r="R62" s="193"/>
      <c r="S62" s="193"/>
      <c r="T62" s="193"/>
      <c r="U62" s="193"/>
      <c r="V62" s="262"/>
      <c r="W62" s="193"/>
      <c r="X62" s="193"/>
      <c r="Y62" s="193"/>
      <c r="Z62" s="193"/>
      <c r="AA62" s="193"/>
      <c r="AB62" s="193"/>
      <c r="AC62" s="193"/>
      <c r="AD62" s="193"/>
      <c r="AE62" s="261"/>
      <c r="AF62" s="193"/>
      <c r="AG62" s="194">
        <v>0</v>
      </c>
      <c r="AH62" s="194">
        <v>0</v>
      </c>
      <c r="AI62" s="193"/>
      <c r="AJ62" s="261"/>
      <c r="AK62" s="261"/>
      <c r="AL62" s="271">
        <v>0</v>
      </c>
      <c r="AM62" s="272">
        <v>0</v>
      </c>
      <c r="AN62" s="272">
        <v>0</v>
      </c>
      <c r="AO62" s="272">
        <v>0</v>
      </c>
      <c r="AP62" s="272">
        <v>0</v>
      </c>
      <c r="AQ62" s="261"/>
      <c r="AR62" s="194">
        <v>0</v>
      </c>
      <c r="AS62" s="194">
        <v>0</v>
      </c>
      <c r="AT62" s="194">
        <v>0</v>
      </c>
      <c r="AU62" s="194">
        <v>0</v>
      </c>
    </row>
    <row r="63" spans="2:47" s="258" customFormat="1">
      <c r="B63" s="194">
        <v>0</v>
      </c>
      <c r="C63" s="194">
        <v>0</v>
      </c>
      <c r="D63" s="194">
        <v>0</v>
      </c>
      <c r="E63" s="299">
        <v>0</v>
      </c>
      <c r="F63" s="259"/>
      <c r="G63" s="193"/>
      <c r="H63" s="259"/>
      <c r="I63" s="430">
        <v>0</v>
      </c>
      <c r="J63" s="430"/>
      <c r="K63" s="430"/>
      <c r="L63" s="430"/>
      <c r="M63" s="310">
        <v>1</v>
      </c>
      <c r="N63" s="259"/>
      <c r="O63" s="259"/>
      <c r="P63" s="259"/>
      <c r="Q63" s="259"/>
      <c r="R63" s="193"/>
      <c r="S63" s="193"/>
      <c r="T63" s="193"/>
      <c r="U63" s="193"/>
      <c r="V63" s="262"/>
      <c r="W63" s="193"/>
      <c r="X63" s="193"/>
      <c r="Y63" s="262">
        <v>0</v>
      </c>
      <c r="Z63" s="262">
        <v>0</v>
      </c>
      <c r="AA63" s="262">
        <v>0</v>
      </c>
      <c r="AB63" s="262">
        <v>0</v>
      </c>
      <c r="AC63" s="262">
        <v>0</v>
      </c>
      <c r="AD63" s="262">
        <v>0</v>
      </c>
      <c r="AE63" s="261"/>
      <c r="AF63" s="193"/>
      <c r="AG63" s="194">
        <v>0</v>
      </c>
      <c r="AH63" s="194">
        <v>0</v>
      </c>
      <c r="AI63" s="193"/>
      <c r="AJ63" s="261"/>
      <c r="AK63" s="261"/>
      <c r="AL63" s="271">
        <v>0</v>
      </c>
      <c r="AM63" s="272">
        <v>0</v>
      </c>
      <c r="AN63" s="272">
        <v>0</v>
      </c>
      <c r="AO63" s="272">
        <v>0</v>
      </c>
      <c r="AP63" s="272">
        <v>0</v>
      </c>
      <c r="AQ63" s="261"/>
      <c r="AR63" s="194">
        <v>0</v>
      </c>
      <c r="AS63" s="194">
        <v>0</v>
      </c>
      <c r="AT63" s="194">
        <v>0</v>
      </c>
      <c r="AU63" s="194">
        <v>0</v>
      </c>
    </row>
    <row r="64" spans="2:47" s="258" customFormat="1">
      <c r="B64" s="194">
        <v>0</v>
      </c>
      <c r="C64" s="194">
        <v>0</v>
      </c>
      <c r="D64" s="194">
        <v>0</v>
      </c>
      <c r="E64" s="299">
        <v>0</v>
      </c>
      <c r="F64" s="259"/>
      <c r="G64" s="193"/>
      <c r="H64" s="259"/>
      <c r="I64" s="430">
        <v>0</v>
      </c>
      <c r="J64" s="430"/>
      <c r="K64" s="430"/>
      <c r="L64" s="430"/>
      <c r="M64" s="311">
        <v>1</v>
      </c>
      <c r="N64" s="259"/>
      <c r="O64" s="259"/>
      <c r="P64" s="259"/>
      <c r="Q64" s="259"/>
      <c r="R64" s="193"/>
      <c r="S64" s="193"/>
      <c r="T64" s="193"/>
      <c r="U64" s="193"/>
      <c r="V64" s="262">
        <v>0</v>
      </c>
      <c r="W64" s="262">
        <v>0</v>
      </c>
      <c r="X64" s="262">
        <v>0</v>
      </c>
      <c r="Y64" s="262">
        <v>0</v>
      </c>
      <c r="Z64" s="256">
        <v>0</v>
      </c>
      <c r="AA64" s="309">
        <v>0</v>
      </c>
      <c r="AB64" s="256">
        <v>0</v>
      </c>
      <c r="AC64" s="312">
        <v>0</v>
      </c>
      <c r="AD64" s="313">
        <v>0</v>
      </c>
      <c r="AE64" s="261"/>
      <c r="AF64" s="193"/>
      <c r="AG64" s="194">
        <v>0</v>
      </c>
      <c r="AH64" s="194">
        <v>0</v>
      </c>
      <c r="AI64" s="193"/>
      <c r="AJ64" s="261"/>
      <c r="AK64" s="261"/>
      <c r="AL64" s="271">
        <v>0</v>
      </c>
      <c r="AM64" s="272">
        <v>0</v>
      </c>
      <c r="AN64" s="272">
        <v>0</v>
      </c>
      <c r="AO64" s="272">
        <v>0</v>
      </c>
      <c r="AP64" s="272">
        <v>0</v>
      </c>
      <c r="AQ64" s="261"/>
      <c r="AR64" s="194">
        <v>0</v>
      </c>
      <c r="AS64" s="194">
        <v>0</v>
      </c>
      <c r="AT64" s="194">
        <v>0</v>
      </c>
      <c r="AU64" s="194">
        <v>0</v>
      </c>
    </row>
    <row r="65" spans="2:47" s="258" customFormat="1">
      <c r="B65" s="194">
        <v>0</v>
      </c>
      <c r="C65" s="194">
        <v>0</v>
      </c>
      <c r="D65" s="194">
        <v>0</v>
      </c>
      <c r="E65" s="299">
        <v>0</v>
      </c>
      <c r="F65" s="259"/>
      <c r="G65" s="193"/>
      <c r="H65" s="259"/>
      <c r="I65" s="259"/>
      <c r="J65" s="259"/>
      <c r="K65" s="259"/>
      <c r="L65" s="259"/>
      <c r="M65" s="259"/>
      <c r="N65" s="259"/>
      <c r="O65" s="259"/>
      <c r="P65" s="259"/>
      <c r="Q65" s="259"/>
      <c r="R65" s="193"/>
      <c r="S65" s="193"/>
      <c r="T65" s="193"/>
      <c r="U65" s="193"/>
      <c r="V65" s="262"/>
      <c r="W65" s="262"/>
      <c r="X65" s="262"/>
      <c r="Y65" s="193"/>
      <c r="Z65" s="193"/>
      <c r="AA65" s="193"/>
      <c r="AB65" s="193"/>
      <c r="AC65" s="193"/>
      <c r="AD65" s="193"/>
      <c r="AE65" s="261"/>
      <c r="AF65" s="193"/>
      <c r="AG65" s="193"/>
      <c r="AH65" s="193"/>
      <c r="AI65" s="193"/>
      <c r="AJ65" s="261"/>
      <c r="AK65" s="261"/>
      <c r="AL65" s="271">
        <v>0</v>
      </c>
      <c r="AM65" s="272">
        <v>0</v>
      </c>
      <c r="AN65" s="272">
        <v>0</v>
      </c>
      <c r="AO65" s="272">
        <v>0</v>
      </c>
      <c r="AP65" s="272">
        <v>0</v>
      </c>
      <c r="AQ65" s="261"/>
      <c r="AR65" s="194">
        <v>0</v>
      </c>
      <c r="AS65" s="194">
        <v>0</v>
      </c>
      <c r="AT65" s="194">
        <v>0</v>
      </c>
      <c r="AU65" s="194">
        <v>0</v>
      </c>
    </row>
    <row r="66" spans="2:47" s="258" customFormat="1">
      <c r="B66" s="194">
        <v>0</v>
      </c>
      <c r="C66" s="194">
        <v>0</v>
      </c>
      <c r="D66" s="194">
        <v>0</v>
      </c>
      <c r="E66" s="299">
        <v>0</v>
      </c>
      <c r="F66" s="259"/>
      <c r="G66" s="193"/>
      <c r="H66" s="193"/>
      <c r="I66" s="193"/>
      <c r="J66" s="193"/>
      <c r="K66" s="193"/>
      <c r="L66" s="193"/>
      <c r="M66" s="193"/>
      <c r="N66" s="193"/>
      <c r="O66" s="193"/>
      <c r="P66" s="193"/>
      <c r="Q66" s="259"/>
      <c r="R66" s="193"/>
      <c r="S66" s="193"/>
      <c r="T66" s="193"/>
      <c r="U66" s="193"/>
      <c r="V66" s="262"/>
      <c r="W66" s="262"/>
      <c r="X66" s="262"/>
      <c r="Y66" s="262"/>
      <c r="Z66" s="256"/>
      <c r="AA66" s="256"/>
      <c r="AB66" s="256"/>
      <c r="AC66" s="271"/>
      <c r="AD66" s="273"/>
      <c r="AE66" s="261"/>
      <c r="AF66" s="193"/>
      <c r="AG66" s="193"/>
      <c r="AH66" s="193"/>
      <c r="AI66" s="193"/>
      <c r="AJ66" s="261"/>
      <c r="AK66" s="261"/>
      <c r="AL66" s="271">
        <v>0</v>
      </c>
      <c r="AM66" s="272">
        <v>0</v>
      </c>
      <c r="AN66" s="272">
        <v>0</v>
      </c>
      <c r="AO66" s="272">
        <v>0</v>
      </c>
      <c r="AP66" s="272">
        <v>0</v>
      </c>
      <c r="AQ66" s="261"/>
      <c r="AR66" s="194">
        <v>0</v>
      </c>
      <c r="AS66" s="194">
        <v>0</v>
      </c>
      <c r="AT66" s="194">
        <v>0</v>
      </c>
      <c r="AU66" s="194">
        <v>0</v>
      </c>
    </row>
    <row r="67" spans="2:47" s="258" customFormat="1">
      <c r="B67" s="194">
        <v>0</v>
      </c>
      <c r="C67" s="194">
        <v>0</v>
      </c>
      <c r="D67" s="194">
        <v>0</v>
      </c>
      <c r="E67" s="299">
        <v>0</v>
      </c>
      <c r="F67" s="259"/>
      <c r="G67" s="193"/>
      <c r="H67" s="193"/>
      <c r="I67" s="193"/>
      <c r="J67" s="193"/>
      <c r="K67" s="193"/>
      <c r="L67" s="193"/>
      <c r="M67" s="193"/>
      <c r="N67" s="193"/>
      <c r="O67" s="193"/>
      <c r="P67" s="193"/>
      <c r="Q67" s="193"/>
      <c r="R67" s="193"/>
      <c r="S67" s="193"/>
      <c r="T67" s="193"/>
      <c r="U67" s="193"/>
      <c r="V67" s="308">
        <v>0</v>
      </c>
      <c r="W67" s="193"/>
      <c r="X67" s="262"/>
      <c r="Y67" s="193"/>
      <c r="Z67" s="193"/>
      <c r="AA67" s="193"/>
      <c r="AB67" s="262">
        <v>0</v>
      </c>
      <c r="AC67" s="262">
        <v>0</v>
      </c>
      <c r="AD67" s="262">
        <v>0</v>
      </c>
      <c r="AE67" s="261"/>
      <c r="AF67" s="193"/>
      <c r="AG67" s="193"/>
      <c r="AH67" s="193"/>
      <c r="AI67" s="193"/>
      <c r="AJ67" s="261"/>
      <c r="AK67" s="261"/>
      <c r="AL67" s="271">
        <v>0</v>
      </c>
      <c r="AM67" s="272">
        <v>0</v>
      </c>
      <c r="AN67" s="272">
        <v>0</v>
      </c>
      <c r="AO67" s="272">
        <v>0</v>
      </c>
      <c r="AP67" s="272">
        <v>0</v>
      </c>
      <c r="AQ67" s="261"/>
      <c r="AR67" s="194">
        <v>0</v>
      </c>
      <c r="AS67" s="194">
        <v>0</v>
      </c>
      <c r="AT67" s="194">
        <v>0</v>
      </c>
      <c r="AU67" s="194">
        <v>0</v>
      </c>
    </row>
    <row r="68" spans="2:47" s="258" customFormat="1" ht="18" customHeight="1">
      <c r="B68" s="194">
        <v>0</v>
      </c>
      <c r="C68" s="194">
        <v>0</v>
      </c>
      <c r="D68" s="194">
        <v>0</v>
      </c>
      <c r="E68" s="299">
        <v>0</v>
      </c>
      <c r="F68" s="259"/>
      <c r="G68" s="193"/>
      <c r="H68" s="193"/>
      <c r="I68" s="193"/>
      <c r="J68" s="193"/>
      <c r="K68" s="193"/>
      <c r="L68" s="193"/>
      <c r="M68" s="193"/>
      <c r="N68" s="193"/>
      <c r="O68" s="193"/>
      <c r="P68" s="193"/>
      <c r="Q68" s="193"/>
      <c r="R68" s="193"/>
      <c r="S68" s="193"/>
      <c r="T68" s="193"/>
      <c r="U68" s="193"/>
      <c r="V68" s="269">
        <v>0</v>
      </c>
      <c r="W68" s="263">
        <v>0</v>
      </c>
      <c r="X68" s="263">
        <v>0</v>
      </c>
      <c r="Y68" s="263">
        <v>0</v>
      </c>
      <c r="Z68" s="295">
        <v>0</v>
      </c>
      <c r="AA68" s="269">
        <v>0</v>
      </c>
      <c r="AB68" s="269">
        <v>0</v>
      </c>
      <c r="AC68" s="269">
        <v>0</v>
      </c>
      <c r="AD68" s="269">
        <v>0</v>
      </c>
      <c r="AE68" s="193"/>
      <c r="AF68" s="193"/>
      <c r="AG68" s="193"/>
      <c r="AH68" s="261"/>
      <c r="AI68" s="261"/>
      <c r="AJ68" s="261"/>
      <c r="AK68" s="261"/>
      <c r="AL68" s="271">
        <v>0</v>
      </c>
      <c r="AM68" s="272">
        <v>0</v>
      </c>
      <c r="AN68" s="272">
        <v>0</v>
      </c>
      <c r="AO68" s="272">
        <v>0</v>
      </c>
      <c r="AP68" s="272">
        <v>0</v>
      </c>
      <c r="AQ68" s="261"/>
      <c r="AR68" s="194">
        <v>0</v>
      </c>
      <c r="AS68" s="194">
        <v>0</v>
      </c>
      <c r="AT68" s="194">
        <v>0</v>
      </c>
      <c r="AU68" s="194">
        <v>0</v>
      </c>
    </row>
    <row r="69" spans="2:47" s="258" customFormat="1">
      <c r="B69" s="194">
        <v>0</v>
      </c>
      <c r="C69" s="194">
        <v>0</v>
      </c>
      <c r="D69" s="194">
        <v>0</v>
      </c>
      <c r="E69" s="299">
        <v>0</v>
      </c>
      <c r="F69" s="259"/>
      <c r="G69" s="193"/>
      <c r="H69" s="193"/>
      <c r="I69" s="193"/>
      <c r="J69" s="193"/>
      <c r="K69" s="193"/>
      <c r="L69" s="193"/>
      <c r="M69" s="193"/>
      <c r="N69" s="193"/>
      <c r="O69" s="193"/>
      <c r="P69" s="193"/>
      <c r="Q69" s="193"/>
      <c r="R69" s="193"/>
      <c r="S69" s="193"/>
      <c r="T69" s="193"/>
      <c r="U69" s="193"/>
      <c r="V69" s="262">
        <v>0</v>
      </c>
      <c r="W69" s="262">
        <v>0</v>
      </c>
      <c r="X69" s="262">
        <v>0</v>
      </c>
      <c r="Y69" s="262">
        <v>0</v>
      </c>
      <c r="Z69" s="314">
        <v>0</v>
      </c>
      <c r="AA69" s="315">
        <v>0</v>
      </c>
      <c r="AB69" s="314">
        <v>0</v>
      </c>
      <c r="AC69" s="316">
        <v>0</v>
      </c>
      <c r="AD69" s="317">
        <v>0</v>
      </c>
      <c r="AE69" s="193"/>
      <c r="AF69" s="193"/>
      <c r="AG69" s="193"/>
      <c r="AH69" s="261"/>
      <c r="AI69" s="261"/>
      <c r="AJ69" s="261"/>
      <c r="AK69" s="261"/>
      <c r="AL69" s="271">
        <v>0</v>
      </c>
      <c r="AM69" s="272">
        <v>0</v>
      </c>
      <c r="AN69" s="272">
        <v>0</v>
      </c>
      <c r="AO69" s="272">
        <v>0</v>
      </c>
      <c r="AP69" s="272">
        <v>0</v>
      </c>
      <c r="AQ69" s="261"/>
      <c r="AR69" s="194">
        <v>0</v>
      </c>
      <c r="AS69" s="194">
        <v>0</v>
      </c>
      <c r="AT69" s="194">
        <v>0</v>
      </c>
      <c r="AU69" s="194">
        <v>0</v>
      </c>
    </row>
    <row r="70" spans="2:47" s="258" customFormat="1">
      <c r="B70" s="194">
        <v>0</v>
      </c>
      <c r="C70" s="194">
        <v>0</v>
      </c>
      <c r="D70" s="194">
        <v>0</v>
      </c>
      <c r="E70" s="299">
        <v>0</v>
      </c>
      <c r="F70" s="259"/>
      <c r="G70" s="193"/>
      <c r="H70" s="193"/>
      <c r="I70" s="193"/>
      <c r="J70" s="193"/>
      <c r="K70" s="193"/>
      <c r="L70" s="193"/>
      <c r="M70" s="193"/>
      <c r="N70" s="193"/>
      <c r="O70" s="193"/>
      <c r="P70" s="193"/>
      <c r="Q70" s="193"/>
      <c r="R70" s="193"/>
      <c r="S70" s="193"/>
      <c r="T70" s="193"/>
      <c r="U70" s="193"/>
      <c r="V70" s="262">
        <v>0</v>
      </c>
      <c r="W70" s="262">
        <v>0</v>
      </c>
      <c r="X70" s="262">
        <v>0</v>
      </c>
      <c r="Y70" s="262">
        <v>0</v>
      </c>
      <c r="Z70" s="314">
        <v>0</v>
      </c>
      <c r="AA70" s="315">
        <v>0</v>
      </c>
      <c r="AB70" s="314">
        <v>0</v>
      </c>
      <c r="AC70" s="316">
        <v>0</v>
      </c>
      <c r="AD70" s="317">
        <v>0</v>
      </c>
      <c r="AE70" s="261"/>
      <c r="AF70" s="193"/>
      <c r="AG70" s="193"/>
      <c r="AH70" s="261"/>
      <c r="AI70" s="261"/>
      <c r="AJ70" s="261"/>
      <c r="AK70" s="261"/>
      <c r="AL70" s="271">
        <v>0</v>
      </c>
      <c r="AM70" s="272">
        <v>0</v>
      </c>
      <c r="AN70" s="272">
        <v>0</v>
      </c>
      <c r="AO70" s="272">
        <v>0</v>
      </c>
      <c r="AP70" s="272">
        <v>0</v>
      </c>
      <c r="AQ70" s="261"/>
      <c r="AR70" s="194">
        <v>0</v>
      </c>
      <c r="AS70" s="194">
        <v>0</v>
      </c>
      <c r="AT70" s="194">
        <v>0</v>
      </c>
      <c r="AU70" s="194">
        <v>0</v>
      </c>
    </row>
    <row r="71" spans="2:47" s="258" customFormat="1">
      <c r="B71" s="194">
        <v>0</v>
      </c>
      <c r="C71" s="194">
        <v>0</v>
      </c>
      <c r="D71" s="194">
        <v>0</v>
      </c>
      <c r="E71" s="299">
        <v>0</v>
      </c>
      <c r="F71" s="259"/>
      <c r="G71" s="193"/>
      <c r="H71" s="193"/>
      <c r="I71" s="193"/>
      <c r="J71" s="193"/>
      <c r="K71" s="193"/>
      <c r="L71" s="193"/>
      <c r="M71" s="193"/>
      <c r="N71" s="193"/>
      <c r="O71" s="193"/>
      <c r="P71" s="193"/>
      <c r="Q71" s="193"/>
      <c r="R71" s="193"/>
      <c r="S71" s="193"/>
      <c r="T71" s="193"/>
      <c r="U71" s="193"/>
      <c r="V71" s="262"/>
      <c r="W71" s="193"/>
      <c r="X71" s="193"/>
      <c r="Y71" s="194">
        <v>0</v>
      </c>
      <c r="Z71" s="193"/>
      <c r="AA71" s="193"/>
      <c r="AB71" s="193"/>
      <c r="AC71" s="193"/>
      <c r="AD71" s="193"/>
      <c r="AE71" s="261"/>
      <c r="AF71" s="193">
        <v>0</v>
      </c>
      <c r="AG71" s="193"/>
      <c r="AH71" s="261"/>
      <c r="AI71" s="261"/>
      <c r="AJ71" s="261"/>
      <c r="AK71" s="261"/>
      <c r="AL71" s="271">
        <v>0</v>
      </c>
      <c r="AM71" s="272">
        <v>0</v>
      </c>
      <c r="AN71" s="272">
        <v>0</v>
      </c>
      <c r="AO71" s="272">
        <v>0</v>
      </c>
      <c r="AP71" s="272">
        <v>0</v>
      </c>
      <c r="AQ71" s="261"/>
      <c r="AR71" s="194">
        <v>0</v>
      </c>
      <c r="AS71" s="194">
        <v>0</v>
      </c>
      <c r="AT71" s="194">
        <v>0</v>
      </c>
      <c r="AU71" s="194">
        <v>0</v>
      </c>
    </row>
    <row r="72" spans="2:47" s="258" customFormat="1">
      <c r="B72" s="194">
        <v>0</v>
      </c>
      <c r="C72" s="194">
        <v>0</v>
      </c>
      <c r="D72" s="194">
        <v>0</v>
      </c>
      <c r="E72" s="299">
        <v>0</v>
      </c>
      <c r="F72" s="259"/>
      <c r="G72" s="193"/>
      <c r="H72" s="193"/>
      <c r="I72" s="193"/>
      <c r="J72" s="193"/>
      <c r="K72" s="193"/>
      <c r="L72" s="193"/>
      <c r="M72" s="193"/>
      <c r="N72" s="193"/>
      <c r="O72" s="193"/>
      <c r="P72" s="193"/>
      <c r="Q72" s="193"/>
      <c r="R72" s="193"/>
      <c r="S72" s="193"/>
      <c r="T72" s="193"/>
      <c r="U72" s="193"/>
      <c r="V72" s="262"/>
      <c r="W72" s="193"/>
      <c r="X72" s="193"/>
      <c r="Y72" s="262">
        <v>0</v>
      </c>
      <c r="Z72" s="262">
        <v>0</v>
      </c>
      <c r="AA72" s="262">
        <v>0</v>
      </c>
      <c r="AB72" s="262">
        <v>0</v>
      </c>
      <c r="AC72" s="262">
        <v>0</v>
      </c>
      <c r="AD72" s="262">
        <v>0</v>
      </c>
      <c r="AE72" s="261"/>
      <c r="AF72" s="262">
        <v>0</v>
      </c>
      <c r="AG72" s="194">
        <v>0</v>
      </c>
      <c r="AH72" s="261"/>
      <c r="AI72" s="261"/>
      <c r="AJ72" s="261"/>
      <c r="AK72" s="261"/>
      <c r="AL72" s="271">
        <v>0</v>
      </c>
      <c r="AM72" s="272">
        <v>0</v>
      </c>
      <c r="AN72" s="272">
        <v>0</v>
      </c>
      <c r="AO72" s="272">
        <v>0</v>
      </c>
      <c r="AP72" s="272">
        <v>0</v>
      </c>
      <c r="AQ72" s="261"/>
      <c r="AR72" s="194">
        <v>0</v>
      </c>
      <c r="AS72" s="194">
        <v>0</v>
      </c>
      <c r="AT72" s="194">
        <v>0</v>
      </c>
      <c r="AU72" s="194">
        <v>0</v>
      </c>
    </row>
    <row r="73" spans="2:47" s="258" customFormat="1">
      <c r="B73" s="194">
        <v>0</v>
      </c>
      <c r="C73" s="194">
        <v>0</v>
      </c>
      <c r="D73" s="194">
        <v>0</v>
      </c>
      <c r="E73" s="299">
        <v>0</v>
      </c>
      <c r="F73" s="259"/>
      <c r="G73" s="193"/>
      <c r="H73" s="193"/>
      <c r="I73" s="193"/>
      <c r="J73" s="193"/>
      <c r="K73" s="193"/>
      <c r="L73" s="193"/>
      <c r="M73" s="193"/>
      <c r="N73" s="193"/>
      <c r="O73" s="193"/>
      <c r="P73" s="193"/>
      <c r="Q73" s="193"/>
      <c r="R73" s="193"/>
      <c r="S73" s="193"/>
      <c r="T73" s="193"/>
      <c r="U73" s="193"/>
      <c r="V73" s="262">
        <v>0</v>
      </c>
      <c r="W73" s="262">
        <v>0</v>
      </c>
      <c r="X73" s="262">
        <v>0</v>
      </c>
      <c r="Y73" s="262">
        <v>0</v>
      </c>
      <c r="Z73" s="314">
        <v>0</v>
      </c>
      <c r="AA73" s="315">
        <v>0</v>
      </c>
      <c r="AB73" s="314">
        <v>0</v>
      </c>
      <c r="AC73" s="316">
        <v>0</v>
      </c>
      <c r="AD73" s="317">
        <v>0</v>
      </c>
      <c r="AE73" s="261"/>
      <c r="AF73" s="262">
        <v>0</v>
      </c>
      <c r="AG73" s="194">
        <v>0</v>
      </c>
      <c r="AH73" s="261"/>
      <c r="AI73" s="261"/>
      <c r="AJ73" s="261"/>
      <c r="AK73" s="261"/>
      <c r="AL73" s="271">
        <v>0</v>
      </c>
      <c r="AM73" s="272">
        <v>0</v>
      </c>
      <c r="AN73" s="272">
        <v>0</v>
      </c>
      <c r="AO73" s="272">
        <v>0</v>
      </c>
      <c r="AP73" s="272">
        <v>0</v>
      </c>
      <c r="AQ73" s="261"/>
      <c r="AR73" s="194">
        <v>0</v>
      </c>
      <c r="AS73" s="194">
        <v>0</v>
      </c>
      <c r="AT73" s="194">
        <v>0</v>
      </c>
      <c r="AU73" s="194">
        <v>0</v>
      </c>
    </row>
    <row r="74" spans="2:47" s="258" customFormat="1">
      <c r="B74" s="194">
        <v>0</v>
      </c>
      <c r="C74" s="194">
        <v>0</v>
      </c>
      <c r="D74" s="194">
        <v>0</v>
      </c>
      <c r="E74" s="299">
        <v>0</v>
      </c>
      <c r="F74" s="259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262"/>
      <c r="W74" s="262"/>
      <c r="X74" s="262"/>
      <c r="Y74" s="193"/>
      <c r="Z74" s="193"/>
      <c r="AA74" s="193"/>
      <c r="AB74" s="193"/>
      <c r="AC74" s="193"/>
      <c r="AD74" s="193"/>
      <c r="AE74" s="261"/>
      <c r="AF74" s="262">
        <v>0</v>
      </c>
      <c r="AG74" s="194">
        <v>0</v>
      </c>
      <c r="AH74" s="261"/>
      <c r="AI74" s="261"/>
      <c r="AJ74" s="261"/>
      <c r="AK74" s="261"/>
      <c r="AL74" s="271">
        <v>0</v>
      </c>
      <c r="AM74" s="272">
        <v>0</v>
      </c>
      <c r="AN74" s="272">
        <v>0</v>
      </c>
      <c r="AO74" s="272">
        <v>0</v>
      </c>
      <c r="AP74" s="272">
        <v>0</v>
      </c>
      <c r="AQ74" s="261"/>
      <c r="AR74" s="194">
        <v>0</v>
      </c>
      <c r="AS74" s="194">
        <v>0</v>
      </c>
      <c r="AT74" s="194">
        <v>0</v>
      </c>
      <c r="AU74" s="194">
        <v>0</v>
      </c>
    </row>
    <row r="75" spans="2:47" s="258" customFormat="1">
      <c r="B75" s="194">
        <v>0</v>
      </c>
      <c r="C75" s="194">
        <v>0</v>
      </c>
      <c r="D75" s="194">
        <v>0</v>
      </c>
      <c r="E75" s="299">
        <v>0</v>
      </c>
      <c r="F75" s="259"/>
      <c r="G75" s="193"/>
      <c r="H75" s="193"/>
      <c r="I75" s="193"/>
      <c r="J75" s="193"/>
      <c r="K75" s="193"/>
      <c r="L75" s="193"/>
      <c r="M75" s="193"/>
      <c r="N75" s="193"/>
      <c r="O75" s="193"/>
      <c r="P75" s="193"/>
      <c r="Q75" s="193"/>
      <c r="R75" s="193"/>
      <c r="S75" s="193"/>
      <c r="T75" s="193"/>
      <c r="U75" s="193"/>
      <c r="V75" s="262"/>
      <c r="W75" s="262"/>
      <c r="X75" s="262"/>
      <c r="Y75" s="262"/>
      <c r="Z75" s="256"/>
      <c r="AA75" s="256"/>
      <c r="AB75" s="256"/>
      <c r="AC75" s="271"/>
      <c r="AD75" s="273"/>
      <c r="AE75" s="261"/>
      <c r="AF75" s="262">
        <v>0</v>
      </c>
      <c r="AG75" s="193"/>
      <c r="AH75" s="261"/>
      <c r="AI75" s="261"/>
      <c r="AJ75" s="261"/>
      <c r="AK75" s="261"/>
      <c r="AL75" s="271">
        <v>0</v>
      </c>
      <c r="AM75" s="272">
        <v>0</v>
      </c>
      <c r="AN75" s="272">
        <v>0</v>
      </c>
      <c r="AO75" s="272">
        <v>0</v>
      </c>
      <c r="AP75" s="272">
        <v>0</v>
      </c>
      <c r="AQ75" s="261"/>
      <c r="AR75" s="194">
        <v>0</v>
      </c>
      <c r="AS75" s="194">
        <v>0</v>
      </c>
      <c r="AT75" s="194">
        <v>0</v>
      </c>
      <c r="AU75" s="194">
        <v>0</v>
      </c>
    </row>
    <row r="76" spans="2:47" s="258" customFormat="1">
      <c r="B76" s="194">
        <v>0</v>
      </c>
      <c r="C76" s="194">
        <v>0</v>
      </c>
      <c r="D76" s="194">
        <v>0</v>
      </c>
      <c r="E76" s="299">
        <v>0</v>
      </c>
      <c r="F76" s="259"/>
      <c r="G76" s="193"/>
      <c r="H76" s="193"/>
      <c r="I76" s="193"/>
      <c r="J76" s="193"/>
      <c r="K76" s="193"/>
      <c r="L76" s="193"/>
      <c r="M76" s="193"/>
      <c r="N76" s="193"/>
      <c r="O76" s="193"/>
      <c r="P76" s="193"/>
      <c r="Q76" s="193"/>
      <c r="R76" s="193"/>
      <c r="S76" s="193"/>
      <c r="T76" s="193"/>
      <c r="U76" s="193"/>
      <c r="V76" s="270">
        <v>0</v>
      </c>
      <c r="W76" s="262">
        <v>0</v>
      </c>
      <c r="X76" s="261"/>
      <c r="Y76" s="261"/>
      <c r="Z76" s="261">
        <v>0</v>
      </c>
      <c r="AA76" s="274">
        <v>0</v>
      </c>
      <c r="AB76" s="262">
        <v>0</v>
      </c>
      <c r="AC76" s="262">
        <v>0</v>
      </c>
      <c r="AD76" s="273">
        <v>0</v>
      </c>
      <c r="AE76" s="261"/>
      <c r="AF76" s="262">
        <v>0</v>
      </c>
      <c r="AG76" s="193"/>
      <c r="AH76" s="261"/>
      <c r="AI76" s="261"/>
      <c r="AJ76" s="261"/>
      <c r="AK76" s="261"/>
      <c r="AL76" s="271">
        <v>0</v>
      </c>
      <c r="AM76" s="272">
        <v>0</v>
      </c>
      <c r="AN76" s="272">
        <v>0</v>
      </c>
      <c r="AO76" s="272">
        <v>0</v>
      </c>
      <c r="AP76" s="272">
        <v>0</v>
      </c>
      <c r="AQ76" s="261"/>
      <c r="AR76" s="194">
        <v>0</v>
      </c>
      <c r="AS76" s="194">
        <v>0</v>
      </c>
      <c r="AT76" s="194">
        <v>0</v>
      </c>
      <c r="AU76" s="194">
        <v>0</v>
      </c>
    </row>
    <row r="77" spans="2:47" s="258" customFormat="1">
      <c r="B77" s="194">
        <v>0</v>
      </c>
      <c r="C77" s="194">
        <v>0</v>
      </c>
      <c r="D77" s="194">
        <v>0</v>
      </c>
      <c r="E77" s="299">
        <v>0</v>
      </c>
      <c r="F77" s="259"/>
      <c r="G77" s="193"/>
      <c r="H77" s="193"/>
      <c r="I77" s="193"/>
      <c r="J77" s="193"/>
      <c r="K77" s="193"/>
      <c r="L77" s="193"/>
      <c r="M77" s="193"/>
      <c r="N77" s="193"/>
      <c r="O77" s="193"/>
      <c r="P77" s="193"/>
      <c r="Q77" s="193"/>
      <c r="R77" s="193"/>
      <c r="S77" s="193"/>
      <c r="T77" s="193"/>
      <c r="U77" s="193"/>
      <c r="V77" s="262"/>
      <c r="W77" s="262">
        <v>0</v>
      </c>
      <c r="X77" s="262">
        <v>0</v>
      </c>
      <c r="Y77" s="261">
        <v>0</v>
      </c>
      <c r="Z77" s="261"/>
      <c r="AA77" s="194"/>
      <c r="AB77" s="194">
        <v>0</v>
      </c>
      <c r="AC77" s="194">
        <v>0</v>
      </c>
      <c r="AD77" s="194">
        <v>0</v>
      </c>
      <c r="AE77" s="193"/>
      <c r="AF77" s="262">
        <v>0</v>
      </c>
      <c r="AG77" s="193"/>
      <c r="AH77" s="261"/>
      <c r="AI77" s="261"/>
      <c r="AJ77" s="261"/>
      <c r="AK77" s="261"/>
      <c r="AL77" s="271">
        <v>0</v>
      </c>
      <c r="AM77" s="272">
        <v>0</v>
      </c>
      <c r="AN77" s="272">
        <v>0</v>
      </c>
      <c r="AO77" s="272">
        <v>0</v>
      </c>
      <c r="AP77" s="272">
        <v>0</v>
      </c>
      <c r="AQ77" s="261"/>
      <c r="AR77" s="194">
        <v>0</v>
      </c>
      <c r="AS77" s="194">
        <v>0</v>
      </c>
      <c r="AT77" s="194">
        <v>0</v>
      </c>
      <c r="AU77" s="194">
        <v>0</v>
      </c>
    </row>
    <row r="78" spans="2:47" s="258" customFormat="1" ht="15" customHeight="1">
      <c r="B78" s="194">
        <v>0</v>
      </c>
      <c r="C78" s="194">
        <v>0</v>
      </c>
      <c r="D78" s="194">
        <v>0</v>
      </c>
      <c r="E78" s="299">
        <v>0</v>
      </c>
      <c r="F78" s="259"/>
      <c r="G78" s="193"/>
      <c r="H78" s="193"/>
      <c r="I78" s="193"/>
      <c r="J78" s="193"/>
      <c r="K78" s="193"/>
      <c r="L78" s="193"/>
      <c r="M78" s="193"/>
      <c r="N78" s="193"/>
      <c r="O78" s="193"/>
      <c r="P78" s="193"/>
      <c r="Q78" s="193"/>
      <c r="R78" s="193"/>
      <c r="S78" s="193"/>
      <c r="T78" s="193"/>
      <c r="U78" s="193"/>
      <c r="V78" s="261"/>
      <c r="W78" s="262">
        <v>0</v>
      </c>
      <c r="X78" s="275">
        <v>0</v>
      </c>
      <c r="Y78" s="261">
        <v>0</v>
      </c>
      <c r="Z78" s="261"/>
      <c r="AA78" s="193"/>
      <c r="AB78" s="193"/>
      <c r="AC78" s="193"/>
      <c r="AD78" s="194"/>
      <c r="AE78" s="193"/>
      <c r="AF78" s="262">
        <v>0</v>
      </c>
      <c r="AG78" s="193"/>
      <c r="AH78" s="193"/>
      <c r="AI78" s="261"/>
      <c r="AJ78" s="261"/>
      <c r="AK78" s="261"/>
      <c r="AL78" s="271">
        <v>0</v>
      </c>
      <c r="AM78" s="272">
        <v>0</v>
      </c>
      <c r="AN78" s="272">
        <v>0</v>
      </c>
      <c r="AO78" s="272">
        <v>0</v>
      </c>
      <c r="AP78" s="272">
        <v>0</v>
      </c>
      <c r="AQ78" s="261"/>
      <c r="AR78" s="194">
        <v>0</v>
      </c>
      <c r="AS78" s="194">
        <v>0</v>
      </c>
      <c r="AT78" s="194">
        <v>0</v>
      </c>
      <c r="AU78" s="194">
        <v>0</v>
      </c>
    </row>
    <row r="79" spans="2:47" s="258" customFormat="1">
      <c r="B79" s="194">
        <v>0</v>
      </c>
      <c r="C79" s="194">
        <v>0</v>
      </c>
      <c r="D79" s="194">
        <v>0</v>
      </c>
      <c r="E79" s="299">
        <v>0</v>
      </c>
      <c r="F79" s="259"/>
      <c r="G79" s="193"/>
      <c r="H79" s="193"/>
      <c r="I79" s="193"/>
      <c r="J79" s="193"/>
      <c r="K79" s="193"/>
      <c r="L79" s="193"/>
      <c r="M79" s="193"/>
      <c r="N79" s="193"/>
      <c r="O79" s="193"/>
      <c r="P79" s="193"/>
      <c r="Q79" s="193"/>
      <c r="R79" s="193"/>
      <c r="S79" s="193"/>
      <c r="T79" s="193"/>
      <c r="U79" s="193"/>
      <c r="V79" s="193"/>
      <c r="W79" s="193"/>
      <c r="X79" s="193"/>
      <c r="Y79" s="193"/>
      <c r="Z79" s="193"/>
      <c r="AA79" s="193"/>
      <c r="AB79" s="193"/>
      <c r="AC79" s="193"/>
      <c r="AD79" s="193"/>
      <c r="AE79" s="193"/>
      <c r="AF79" s="262">
        <v>0</v>
      </c>
      <c r="AG79" s="193"/>
      <c r="AH79" s="193"/>
      <c r="AI79" s="261"/>
      <c r="AJ79" s="261"/>
      <c r="AK79" s="261"/>
      <c r="AL79" s="271">
        <v>0</v>
      </c>
      <c r="AM79" s="272">
        <v>0</v>
      </c>
      <c r="AN79" s="272">
        <v>0</v>
      </c>
      <c r="AO79" s="272">
        <v>0</v>
      </c>
      <c r="AP79" s="272">
        <v>0</v>
      </c>
      <c r="AQ79" s="261"/>
      <c r="AR79" s="194">
        <v>0</v>
      </c>
      <c r="AS79" s="194">
        <v>0</v>
      </c>
      <c r="AT79" s="194">
        <v>0</v>
      </c>
      <c r="AU79" s="194">
        <v>0</v>
      </c>
    </row>
    <row r="80" spans="2:47" s="258" customFormat="1">
      <c r="B80" s="194">
        <v>0</v>
      </c>
      <c r="C80" s="194">
        <v>0</v>
      </c>
      <c r="D80" s="194">
        <v>0</v>
      </c>
      <c r="E80" s="299">
        <v>0</v>
      </c>
      <c r="F80" s="259"/>
      <c r="G80" s="193"/>
      <c r="H80" s="193"/>
      <c r="I80" s="193"/>
      <c r="J80" s="193"/>
      <c r="K80" s="193"/>
      <c r="L80" s="193"/>
      <c r="M80" s="193"/>
      <c r="N80" s="193"/>
      <c r="O80" s="193"/>
      <c r="P80" s="193"/>
      <c r="Q80" s="193"/>
      <c r="R80" s="193"/>
      <c r="S80" s="193"/>
      <c r="T80" s="193"/>
      <c r="U80" s="193"/>
      <c r="V80" s="193"/>
      <c r="W80" s="193"/>
      <c r="X80" s="193"/>
      <c r="Y80" s="193"/>
      <c r="Z80" s="193"/>
      <c r="AA80" s="193"/>
      <c r="AB80" s="193"/>
      <c r="AC80" s="193"/>
      <c r="AD80" s="193"/>
      <c r="AE80" s="193"/>
      <c r="AF80" s="194">
        <v>0</v>
      </c>
      <c r="AG80" s="193"/>
      <c r="AH80" s="193"/>
      <c r="AI80" s="261"/>
      <c r="AJ80" s="261"/>
      <c r="AK80" s="261"/>
      <c r="AL80" s="271">
        <v>0</v>
      </c>
      <c r="AM80" s="272">
        <v>0</v>
      </c>
      <c r="AN80" s="272">
        <v>0</v>
      </c>
      <c r="AO80" s="272">
        <v>0</v>
      </c>
      <c r="AP80" s="272">
        <v>0</v>
      </c>
      <c r="AQ80" s="261"/>
      <c r="AR80" s="194">
        <v>0</v>
      </c>
      <c r="AS80" s="194">
        <v>0</v>
      </c>
      <c r="AT80" s="194">
        <v>0</v>
      </c>
      <c r="AU80" s="194">
        <v>0</v>
      </c>
    </row>
    <row r="81" spans="2:47" s="258" customFormat="1">
      <c r="B81" s="194">
        <v>0</v>
      </c>
      <c r="C81" s="194">
        <v>0</v>
      </c>
      <c r="D81" s="194">
        <v>0</v>
      </c>
      <c r="E81" s="299">
        <v>0</v>
      </c>
      <c r="F81" s="259"/>
      <c r="G81" s="193"/>
      <c r="H81" s="193"/>
      <c r="I81" s="193"/>
      <c r="J81" s="193"/>
      <c r="K81" s="193"/>
      <c r="L81" s="193"/>
      <c r="M81" s="193"/>
      <c r="N81" s="193"/>
      <c r="O81" s="193"/>
      <c r="P81" s="193"/>
      <c r="Q81" s="193"/>
      <c r="R81" s="193"/>
      <c r="S81" s="193"/>
      <c r="T81" s="193"/>
      <c r="U81" s="193"/>
      <c r="V81" s="276">
        <v>0</v>
      </c>
      <c r="W81" s="194"/>
      <c r="X81" s="193"/>
      <c r="Y81" s="193"/>
      <c r="Z81" s="193"/>
      <c r="AA81" s="262"/>
      <c r="AB81" s="261"/>
      <c r="AC81" s="261"/>
      <c r="AD81" s="277"/>
      <c r="AE81" s="193"/>
      <c r="AF81" s="194">
        <v>0</v>
      </c>
      <c r="AG81" s="193"/>
      <c r="AH81" s="193"/>
      <c r="AI81" s="261"/>
      <c r="AJ81" s="261"/>
      <c r="AK81" s="261"/>
      <c r="AL81" s="271">
        <v>0</v>
      </c>
      <c r="AM81" s="272">
        <v>0</v>
      </c>
      <c r="AN81" s="272">
        <v>0</v>
      </c>
      <c r="AO81" s="272">
        <v>0</v>
      </c>
      <c r="AP81" s="272">
        <v>0</v>
      </c>
      <c r="AQ81" s="261"/>
      <c r="AR81" s="194">
        <v>0</v>
      </c>
      <c r="AS81" s="194">
        <v>0</v>
      </c>
      <c r="AT81" s="194">
        <v>0</v>
      </c>
      <c r="AU81" s="194">
        <v>0</v>
      </c>
    </row>
    <row r="82" spans="2:47" s="258" customFormat="1">
      <c r="B82" s="194">
        <v>0</v>
      </c>
      <c r="C82" s="194">
        <v>0</v>
      </c>
      <c r="D82" s="194">
        <v>0</v>
      </c>
      <c r="E82" s="299">
        <v>0</v>
      </c>
      <c r="F82" s="259"/>
      <c r="G82" s="193"/>
      <c r="H82" s="193"/>
      <c r="I82" s="193"/>
      <c r="J82" s="193"/>
      <c r="K82" s="193"/>
      <c r="L82" s="193"/>
      <c r="M82" s="193"/>
      <c r="N82" s="193"/>
      <c r="O82" s="193"/>
      <c r="P82" s="193"/>
      <c r="Q82" s="193"/>
      <c r="R82" s="193"/>
      <c r="S82" s="193"/>
      <c r="T82" s="193"/>
      <c r="U82" s="193"/>
      <c r="V82" s="269">
        <v>0</v>
      </c>
      <c r="W82" s="198">
        <v>0</v>
      </c>
      <c r="X82" s="198">
        <v>0</v>
      </c>
      <c r="Y82" s="269">
        <v>0</v>
      </c>
      <c r="Z82" s="269">
        <v>0</v>
      </c>
      <c r="AA82" s="278">
        <v>0</v>
      </c>
      <c r="AB82" s="278">
        <v>0</v>
      </c>
      <c r="AC82" s="278">
        <v>0</v>
      </c>
      <c r="AD82" s="278">
        <v>0</v>
      </c>
      <c r="AE82" s="193"/>
      <c r="AF82" s="194">
        <v>0</v>
      </c>
      <c r="AG82" s="193"/>
      <c r="AH82" s="193"/>
      <c r="AI82" s="261"/>
      <c r="AJ82" s="261"/>
      <c r="AK82" s="261"/>
      <c r="AL82" s="271">
        <v>0</v>
      </c>
      <c r="AM82" s="272">
        <v>0</v>
      </c>
      <c r="AN82" s="272">
        <v>0</v>
      </c>
      <c r="AO82" s="272">
        <v>0</v>
      </c>
      <c r="AP82" s="272">
        <v>0</v>
      </c>
      <c r="AQ82" s="261"/>
      <c r="AR82" s="194">
        <v>0</v>
      </c>
      <c r="AS82" s="194">
        <v>0</v>
      </c>
      <c r="AT82" s="194">
        <v>0</v>
      </c>
      <c r="AU82" s="194">
        <v>0</v>
      </c>
    </row>
    <row r="83" spans="2:47" s="258" customFormat="1" ht="14" customHeight="1">
      <c r="B83" s="194">
        <v>0</v>
      </c>
      <c r="C83" s="194">
        <v>0</v>
      </c>
      <c r="D83" s="194">
        <v>0</v>
      </c>
      <c r="E83" s="299">
        <v>0</v>
      </c>
      <c r="F83" s="259"/>
      <c r="G83" s="193"/>
      <c r="H83" s="193"/>
      <c r="I83" s="193"/>
      <c r="J83" s="193"/>
      <c r="K83" s="193"/>
      <c r="L83" s="193"/>
      <c r="M83" s="193"/>
      <c r="N83" s="193"/>
      <c r="O83" s="193"/>
      <c r="P83" s="193"/>
      <c r="Q83" s="193"/>
      <c r="R83" s="193"/>
      <c r="S83" s="193"/>
      <c r="T83" s="193"/>
      <c r="U83" s="193"/>
      <c r="V83" s="284">
        <v>0</v>
      </c>
      <c r="W83" s="282">
        <v>0</v>
      </c>
      <c r="X83" s="279">
        <v>0</v>
      </c>
      <c r="Y83" s="318">
        <v>0</v>
      </c>
      <c r="Z83" s="319">
        <v>0</v>
      </c>
      <c r="AA83" s="282">
        <v>0</v>
      </c>
      <c r="AB83" s="279">
        <v>0</v>
      </c>
      <c r="AC83" s="279">
        <v>0</v>
      </c>
      <c r="AD83" s="319">
        <v>0</v>
      </c>
      <c r="AE83" s="193"/>
      <c r="AF83" s="261"/>
      <c r="AG83" s="193"/>
      <c r="AH83" s="193"/>
      <c r="AI83" s="261"/>
      <c r="AJ83" s="261"/>
      <c r="AK83" s="261"/>
      <c r="AL83" s="271">
        <v>0</v>
      </c>
      <c r="AM83" s="272">
        <v>0</v>
      </c>
      <c r="AN83" s="272">
        <v>0</v>
      </c>
      <c r="AO83" s="272">
        <v>0</v>
      </c>
      <c r="AP83" s="272">
        <v>0</v>
      </c>
      <c r="AQ83" s="261"/>
      <c r="AR83" s="194">
        <v>0</v>
      </c>
      <c r="AS83" s="194">
        <v>0</v>
      </c>
      <c r="AT83" s="194">
        <v>0</v>
      </c>
      <c r="AU83" s="194">
        <v>0</v>
      </c>
    </row>
    <row r="84" spans="2:47" s="258" customFormat="1">
      <c r="B84" s="194">
        <v>0</v>
      </c>
      <c r="C84" s="194">
        <v>0</v>
      </c>
      <c r="D84" s="194">
        <v>0</v>
      </c>
      <c r="E84" s="299">
        <v>0</v>
      </c>
      <c r="F84" s="259"/>
      <c r="G84" s="193"/>
      <c r="H84" s="193"/>
      <c r="I84" s="193"/>
      <c r="J84" s="193"/>
      <c r="K84" s="193"/>
      <c r="L84" s="193"/>
      <c r="M84" s="193"/>
      <c r="N84" s="193"/>
      <c r="O84" s="193"/>
      <c r="P84" s="193"/>
      <c r="Q84" s="193"/>
      <c r="R84" s="193"/>
      <c r="S84" s="193"/>
      <c r="T84" s="193"/>
      <c r="U84" s="193"/>
      <c r="V84" s="279"/>
      <c r="W84" s="261"/>
      <c r="X84" s="261"/>
      <c r="Y84" s="261"/>
      <c r="Z84" s="261"/>
      <c r="AA84" s="262"/>
      <c r="AB84" s="261"/>
      <c r="AC84" s="261"/>
      <c r="AD84" s="261"/>
      <c r="AE84" s="193"/>
      <c r="AF84" s="261"/>
      <c r="AG84" s="261"/>
      <c r="AH84" s="261"/>
      <c r="AI84" s="261"/>
      <c r="AJ84" s="261"/>
      <c r="AK84" s="261"/>
      <c r="AL84" s="271">
        <v>0</v>
      </c>
      <c r="AM84" s="272">
        <v>0</v>
      </c>
      <c r="AN84" s="272">
        <v>0</v>
      </c>
      <c r="AO84" s="272">
        <v>0</v>
      </c>
      <c r="AP84" s="272">
        <v>0</v>
      </c>
      <c r="AQ84" s="261"/>
      <c r="AR84" s="194">
        <v>0</v>
      </c>
      <c r="AS84" s="194">
        <v>0</v>
      </c>
      <c r="AT84" s="194">
        <v>0</v>
      </c>
      <c r="AU84" s="194">
        <v>0</v>
      </c>
    </row>
    <row r="85" spans="2:47" s="258" customFormat="1" ht="17" customHeight="1">
      <c r="B85" s="194">
        <v>0</v>
      </c>
      <c r="C85" s="194">
        <v>0</v>
      </c>
      <c r="D85" s="194">
        <v>0</v>
      </c>
      <c r="E85" s="299">
        <v>0</v>
      </c>
      <c r="F85" s="259"/>
      <c r="G85" s="193"/>
      <c r="H85" s="193"/>
      <c r="I85" s="193"/>
      <c r="J85" s="193"/>
      <c r="K85" s="193"/>
      <c r="L85" s="193"/>
      <c r="M85" s="193"/>
      <c r="N85" s="193"/>
      <c r="O85" s="193"/>
      <c r="P85" s="193"/>
      <c r="Q85" s="193"/>
      <c r="R85" s="193"/>
      <c r="S85" s="193"/>
      <c r="T85" s="193"/>
      <c r="U85" s="193"/>
      <c r="V85" s="262"/>
      <c r="W85" s="194"/>
      <c r="X85" s="194"/>
      <c r="Y85" s="279">
        <v>0</v>
      </c>
      <c r="Z85" s="319">
        <v>0</v>
      </c>
      <c r="AA85" s="262"/>
      <c r="AB85" s="261"/>
      <c r="AC85" s="262"/>
      <c r="AD85" s="319">
        <v>0</v>
      </c>
      <c r="AE85" s="193"/>
      <c r="AF85" s="261"/>
      <c r="AG85" s="261"/>
      <c r="AH85" s="261"/>
      <c r="AI85" s="261"/>
      <c r="AJ85" s="261"/>
      <c r="AK85" s="261"/>
      <c r="AL85" s="271">
        <v>0</v>
      </c>
      <c r="AM85" s="272">
        <v>0</v>
      </c>
      <c r="AN85" s="272">
        <v>0</v>
      </c>
      <c r="AO85" s="272">
        <v>0</v>
      </c>
      <c r="AP85" s="272">
        <v>0</v>
      </c>
      <c r="AQ85" s="261"/>
      <c r="AR85" s="194">
        <v>0</v>
      </c>
      <c r="AS85" s="194">
        <v>0</v>
      </c>
      <c r="AT85" s="194">
        <v>0</v>
      </c>
      <c r="AU85" s="194">
        <v>0</v>
      </c>
    </row>
    <row r="86" spans="2:47" s="258" customFormat="1" ht="17" customHeight="1">
      <c r="B86" s="194">
        <v>0</v>
      </c>
      <c r="C86" s="194">
        <v>0</v>
      </c>
      <c r="D86" s="194">
        <v>0</v>
      </c>
      <c r="E86" s="299">
        <v>0</v>
      </c>
      <c r="F86" s="259"/>
      <c r="G86" s="193"/>
      <c r="H86" s="193"/>
      <c r="I86" s="193"/>
      <c r="J86" s="193"/>
      <c r="K86" s="193"/>
      <c r="L86" s="193"/>
      <c r="M86" s="193"/>
      <c r="N86" s="193"/>
      <c r="O86" s="193"/>
      <c r="P86" s="193"/>
      <c r="Q86" s="193"/>
      <c r="R86" s="193"/>
      <c r="S86" s="193"/>
      <c r="T86" s="193"/>
      <c r="U86" s="193"/>
      <c r="V86" s="262"/>
      <c r="W86" s="194"/>
      <c r="X86" s="194"/>
      <c r="Y86" s="279">
        <v>0</v>
      </c>
      <c r="Z86" s="319">
        <v>0</v>
      </c>
      <c r="AA86" s="262"/>
      <c r="AB86" s="261"/>
      <c r="AC86" s="262"/>
      <c r="AD86" s="319">
        <v>0</v>
      </c>
      <c r="AE86" s="193"/>
      <c r="AF86" s="261"/>
      <c r="AG86" s="261"/>
      <c r="AH86" s="261"/>
      <c r="AI86" s="261"/>
      <c r="AJ86" s="261"/>
      <c r="AK86" s="261"/>
      <c r="AL86" s="271">
        <v>0</v>
      </c>
      <c r="AM86" s="272">
        <v>0</v>
      </c>
      <c r="AN86" s="272">
        <v>0</v>
      </c>
      <c r="AO86" s="272">
        <v>0</v>
      </c>
      <c r="AP86" s="272">
        <v>0</v>
      </c>
      <c r="AQ86" s="261"/>
      <c r="AR86" s="194">
        <v>0</v>
      </c>
      <c r="AS86" s="194">
        <v>0</v>
      </c>
      <c r="AT86" s="194">
        <v>0</v>
      </c>
      <c r="AU86" s="194">
        <v>0</v>
      </c>
    </row>
    <row r="87" spans="2:47" s="258" customFormat="1" ht="17" customHeight="1">
      <c r="B87" s="194">
        <v>0</v>
      </c>
      <c r="C87" s="194">
        <v>0</v>
      </c>
      <c r="D87" s="194">
        <v>0</v>
      </c>
      <c r="E87" s="299">
        <v>0</v>
      </c>
      <c r="F87" s="259"/>
      <c r="G87" s="193"/>
      <c r="H87" s="193"/>
      <c r="I87" s="193"/>
      <c r="J87" s="193"/>
      <c r="K87" s="193"/>
      <c r="L87" s="193"/>
      <c r="M87" s="193"/>
      <c r="N87" s="193"/>
      <c r="O87" s="193"/>
      <c r="P87" s="193"/>
      <c r="Q87" s="193"/>
      <c r="R87" s="193"/>
      <c r="S87" s="193"/>
      <c r="T87" s="193"/>
      <c r="U87" s="193"/>
      <c r="V87" s="261"/>
      <c r="W87" s="261"/>
      <c r="X87" s="261"/>
      <c r="Y87" s="279">
        <v>0</v>
      </c>
      <c r="Z87" s="319">
        <v>0</v>
      </c>
      <c r="AA87" s="261"/>
      <c r="AB87" s="261"/>
      <c r="AC87" s="261"/>
      <c r="AD87" s="319">
        <v>0</v>
      </c>
      <c r="AE87" s="193"/>
      <c r="AF87" s="261"/>
      <c r="AG87" s="261"/>
      <c r="AH87" s="261"/>
      <c r="AI87" s="261"/>
      <c r="AJ87" s="261"/>
      <c r="AK87" s="261"/>
      <c r="AL87" s="271">
        <v>0</v>
      </c>
      <c r="AM87" s="272">
        <v>0</v>
      </c>
      <c r="AN87" s="272">
        <v>0</v>
      </c>
      <c r="AO87" s="272">
        <v>0</v>
      </c>
      <c r="AP87" s="272">
        <v>0</v>
      </c>
      <c r="AQ87" s="261"/>
      <c r="AR87" s="194">
        <v>0</v>
      </c>
      <c r="AS87" s="194">
        <v>0</v>
      </c>
      <c r="AT87" s="194">
        <v>0</v>
      </c>
      <c r="AU87" s="194">
        <v>0</v>
      </c>
    </row>
    <row r="88" spans="2:47" s="258" customFormat="1">
      <c r="B88" s="194">
        <v>0</v>
      </c>
      <c r="C88" s="194">
        <v>0</v>
      </c>
      <c r="D88" s="194">
        <v>0</v>
      </c>
      <c r="E88" s="299">
        <v>0</v>
      </c>
      <c r="F88" s="259"/>
      <c r="G88" s="193"/>
      <c r="H88" s="193"/>
      <c r="I88" s="193"/>
      <c r="J88" s="193"/>
      <c r="K88" s="193"/>
      <c r="L88" s="193"/>
      <c r="M88" s="193"/>
      <c r="N88" s="193"/>
      <c r="O88" s="193"/>
      <c r="P88" s="193"/>
      <c r="Q88" s="193"/>
      <c r="R88" s="193"/>
      <c r="S88" s="193"/>
      <c r="T88" s="193"/>
      <c r="U88" s="193"/>
      <c r="V88" s="193"/>
      <c r="W88" s="193"/>
      <c r="X88" s="193"/>
      <c r="Y88" s="193"/>
      <c r="Z88" s="193"/>
      <c r="AA88" s="193"/>
      <c r="AB88" s="193"/>
      <c r="AC88" s="193"/>
      <c r="AD88" s="193"/>
      <c r="AE88" s="193"/>
      <c r="AF88" s="261"/>
      <c r="AG88" s="261"/>
      <c r="AH88" s="261"/>
      <c r="AI88" s="261"/>
      <c r="AJ88" s="261"/>
      <c r="AK88" s="261"/>
      <c r="AL88" s="271">
        <v>0</v>
      </c>
      <c r="AM88" s="272">
        <v>0</v>
      </c>
      <c r="AN88" s="272">
        <v>0</v>
      </c>
      <c r="AO88" s="272">
        <v>0</v>
      </c>
      <c r="AP88" s="272">
        <v>0</v>
      </c>
      <c r="AQ88" s="261"/>
      <c r="AR88" s="194">
        <v>0</v>
      </c>
      <c r="AS88" s="194">
        <v>0</v>
      </c>
      <c r="AT88" s="194">
        <v>0</v>
      </c>
      <c r="AU88" s="194">
        <v>0</v>
      </c>
    </row>
    <row r="89" spans="2:47" s="258" customFormat="1">
      <c r="B89" s="194">
        <v>0</v>
      </c>
      <c r="C89" s="194">
        <v>0</v>
      </c>
      <c r="D89" s="194">
        <v>0</v>
      </c>
      <c r="E89" s="299">
        <v>0</v>
      </c>
      <c r="F89" s="259"/>
      <c r="G89" s="193"/>
      <c r="H89" s="193"/>
      <c r="I89" s="193"/>
      <c r="J89" s="193"/>
      <c r="K89" s="193"/>
      <c r="L89" s="193"/>
      <c r="M89" s="193"/>
      <c r="N89" s="193"/>
      <c r="O89" s="193"/>
      <c r="P89" s="193"/>
      <c r="Q89" s="193"/>
      <c r="R89" s="193"/>
      <c r="S89" s="193"/>
      <c r="T89" s="193"/>
      <c r="U89" s="193"/>
      <c r="V89" s="193"/>
      <c r="W89" s="193"/>
      <c r="X89" s="193"/>
      <c r="Y89" s="193"/>
      <c r="Z89" s="193"/>
      <c r="AA89" s="193"/>
      <c r="AB89" s="193"/>
      <c r="AC89" s="193"/>
      <c r="AD89" s="193"/>
      <c r="AE89" s="193"/>
      <c r="AF89" s="261"/>
      <c r="AG89" s="261"/>
      <c r="AH89" s="261"/>
      <c r="AI89" s="261"/>
      <c r="AJ89" s="261"/>
      <c r="AK89" s="261"/>
      <c r="AL89" s="271">
        <v>0</v>
      </c>
      <c r="AM89" s="272">
        <v>0</v>
      </c>
      <c r="AN89" s="272">
        <v>0</v>
      </c>
      <c r="AO89" s="272">
        <v>0</v>
      </c>
      <c r="AP89" s="272">
        <v>0</v>
      </c>
      <c r="AQ89" s="261"/>
      <c r="AR89" s="194">
        <v>0</v>
      </c>
      <c r="AS89" s="194">
        <v>0</v>
      </c>
      <c r="AT89" s="194">
        <v>0</v>
      </c>
      <c r="AU89" s="194">
        <v>0</v>
      </c>
    </row>
    <row r="90" spans="2:47" s="258" customFormat="1">
      <c r="B90" s="194">
        <v>0</v>
      </c>
      <c r="C90" s="194">
        <v>0</v>
      </c>
      <c r="D90" s="194">
        <v>0</v>
      </c>
      <c r="E90" s="299">
        <v>0</v>
      </c>
      <c r="F90" s="259"/>
      <c r="G90" s="193"/>
      <c r="H90" s="193"/>
      <c r="I90" s="193"/>
      <c r="J90" s="193"/>
      <c r="K90" s="193"/>
      <c r="L90" s="193"/>
      <c r="M90" s="193"/>
      <c r="N90" s="193"/>
      <c r="O90" s="193"/>
      <c r="P90" s="193"/>
      <c r="Q90" s="193"/>
      <c r="R90" s="193"/>
      <c r="S90" s="193"/>
      <c r="T90" s="193"/>
      <c r="U90" s="193"/>
      <c r="V90" s="276">
        <v>0</v>
      </c>
      <c r="W90" s="194"/>
      <c r="X90" s="193"/>
      <c r="Y90" s="193"/>
      <c r="Z90" s="193"/>
      <c r="AA90" s="262"/>
      <c r="AB90" s="261"/>
      <c r="AC90" s="271"/>
      <c r="AD90" s="273"/>
      <c r="AE90" s="261"/>
      <c r="AF90" s="261"/>
      <c r="AG90" s="261"/>
      <c r="AH90" s="261"/>
      <c r="AI90" s="261"/>
      <c r="AJ90" s="261"/>
      <c r="AK90" s="261"/>
      <c r="AL90" s="271">
        <v>0</v>
      </c>
      <c r="AM90" s="272">
        <v>0</v>
      </c>
      <c r="AN90" s="272">
        <v>0</v>
      </c>
      <c r="AO90" s="272">
        <v>0</v>
      </c>
      <c r="AP90" s="272">
        <v>0</v>
      </c>
      <c r="AQ90" s="261"/>
      <c r="AR90" s="194">
        <v>0</v>
      </c>
      <c r="AS90" s="194">
        <v>0</v>
      </c>
      <c r="AT90" s="194">
        <v>0</v>
      </c>
      <c r="AU90" s="194">
        <v>0</v>
      </c>
    </row>
    <row r="91" spans="2:47" s="258" customFormat="1">
      <c r="B91" s="194">
        <v>0</v>
      </c>
      <c r="C91" s="194">
        <v>0</v>
      </c>
      <c r="D91" s="194">
        <v>0</v>
      </c>
      <c r="E91" s="299">
        <v>0</v>
      </c>
      <c r="F91" s="259"/>
      <c r="G91" s="193"/>
      <c r="H91" s="193"/>
      <c r="I91" s="193"/>
      <c r="J91" s="193"/>
      <c r="K91" s="193"/>
      <c r="L91" s="193"/>
      <c r="M91" s="193"/>
      <c r="N91" s="193"/>
      <c r="O91" s="193"/>
      <c r="P91" s="193"/>
      <c r="Q91" s="193"/>
      <c r="R91" s="193"/>
      <c r="S91" s="193"/>
      <c r="T91" s="193"/>
      <c r="U91" s="193"/>
      <c r="V91" s="269">
        <v>0</v>
      </c>
      <c r="W91" s="198">
        <v>0</v>
      </c>
      <c r="X91" s="198">
        <v>0</v>
      </c>
      <c r="Y91" s="269">
        <v>0</v>
      </c>
      <c r="Z91" s="278">
        <v>0</v>
      </c>
      <c r="AA91" s="278">
        <v>0</v>
      </c>
      <c r="AB91" s="269">
        <v>0</v>
      </c>
      <c r="AC91" s="271"/>
      <c r="AD91" s="273"/>
      <c r="AE91" s="261"/>
      <c r="AF91" s="261"/>
      <c r="AG91" s="261"/>
      <c r="AH91" s="261"/>
      <c r="AI91" s="261"/>
      <c r="AJ91" s="261"/>
      <c r="AK91" s="261"/>
      <c r="AL91" s="271">
        <v>0</v>
      </c>
      <c r="AM91" s="272">
        <v>0</v>
      </c>
      <c r="AN91" s="272">
        <v>0</v>
      </c>
      <c r="AO91" s="272">
        <v>0</v>
      </c>
      <c r="AP91" s="272">
        <v>0</v>
      </c>
      <c r="AQ91" s="261"/>
      <c r="AR91" s="194">
        <v>0</v>
      </c>
      <c r="AS91" s="194">
        <v>0</v>
      </c>
      <c r="AT91" s="194">
        <v>0</v>
      </c>
      <c r="AU91" s="194">
        <v>0</v>
      </c>
    </row>
    <row r="92" spans="2:47" s="258" customFormat="1">
      <c r="B92" s="194">
        <v>0</v>
      </c>
      <c r="C92" s="194">
        <v>0</v>
      </c>
      <c r="D92" s="194">
        <v>0</v>
      </c>
      <c r="E92" s="299">
        <v>0</v>
      </c>
      <c r="F92" s="259"/>
      <c r="G92" s="193"/>
      <c r="H92" s="193"/>
      <c r="I92" s="193"/>
      <c r="J92" s="193"/>
      <c r="K92" s="193"/>
      <c r="L92" s="193"/>
      <c r="M92" s="193"/>
      <c r="N92" s="193"/>
      <c r="O92" s="193"/>
      <c r="P92" s="193"/>
      <c r="Q92" s="193"/>
      <c r="R92" s="193"/>
      <c r="S92" s="193"/>
      <c r="T92" s="193"/>
      <c r="U92" s="193"/>
      <c r="V92" s="262">
        <v>0</v>
      </c>
      <c r="W92" s="194">
        <v>0</v>
      </c>
      <c r="X92" s="262">
        <v>0</v>
      </c>
      <c r="Y92" s="262">
        <v>0</v>
      </c>
      <c r="Z92" s="262">
        <v>0</v>
      </c>
      <c r="AA92" s="320">
        <v>0</v>
      </c>
      <c r="AB92" s="321">
        <v>0</v>
      </c>
      <c r="AC92" s="193"/>
      <c r="AD92" s="193"/>
      <c r="AE92" s="193"/>
      <c r="AF92" s="261"/>
      <c r="AG92" s="261"/>
      <c r="AH92" s="261"/>
      <c r="AI92" s="261"/>
      <c r="AJ92" s="261"/>
      <c r="AK92" s="261"/>
      <c r="AL92" s="271">
        <v>0</v>
      </c>
      <c r="AM92" s="272">
        <v>0</v>
      </c>
      <c r="AN92" s="272">
        <v>0</v>
      </c>
      <c r="AO92" s="272">
        <v>0</v>
      </c>
      <c r="AP92" s="272">
        <v>0</v>
      </c>
      <c r="AQ92" s="261"/>
      <c r="AR92" s="194">
        <v>0</v>
      </c>
      <c r="AS92" s="194">
        <v>0</v>
      </c>
      <c r="AT92" s="194">
        <v>0</v>
      </c>
      <c r="AU92" s="194">
        <v>0</v>
      </c>
    </row>
    <row r="93" spans="2:47" s="258" customFormat="1">
      <c r="B93" s="194">
        <v>0</v>
      </c>
      <c r="C93" s="194">
        <v>0</v>
      </c>
      <c r="D93" s="194">
        <v>0</v>
      </c>
      <c r="E93" s="299">
        <v>0</v>
      </c>
      <c r="F93" s="259"/>
      <c r="G93" s="300">
        <v>0</v>
      </c>
      <c r="H93" s="193"/>
      <c r="I93" s="193"/>
      <c r="J93" s="193"/>
      <c r="K93" s="193"/>
      <c r="L93" s="193"/>
      <c r="M93" s="193"/>
      <c r="N93" s="193"/>
      <c r="O93" s="193"/>
      <c r="P93" s="193"/>
      <c r="Q93" s="193"/>
      <c r="R93" s="193"/>
      <c r="S93" s="193"/>
      <c r="T93" s="193"/>
      <c r="U93" s="193"/>
      <c r="V93" s="262"/>
      <c r="W93" s="194"/>
      <c r="X93" s="262"/>
      <c r="Y93" s="262"/>
      <c r="Z93" s="261"/>
      <c r="AA93" s="282">
        <v>0</v>
      </c>
      <c r="AB93" s="261"/>
      <c r="AC93" s="193"/>
      <c r="AD93" s="193"/>
      <c r="AE93" s="193"/>
      <c r="AF93" s="261"/>
      <c r="AG93" s="261"/>
      <c r="AH93" s="261"/>
      <c r="AI93" s="261"/>
      <c r="AJ93" s="261"/>
      <c r="AK93" s="261"/>
      <c r="AL93" s="271">
        <v>0</v>
      </c>
      <c r="AM93" s="272">
        <v>0</v>
      </c>
      <c r="AN93" s="272">
        <v>0</v>
      </c>
      <c r="AO93" s="272">
        <v>0</v>
      </c>
      <c r="AP93" s="272">
        <v>0</v>
      </c>
      <c r="AQ93" s="261"/>
      <c r="AR93" s="194">
        <v>0</v>
      </c>
      <c r="AS93" s="194">
        <v>0</v>
      </c>
      <c r="AT93" s="194">
        <v>0</v>
      </c>
      <c r="AU93" s="194">
        <v>0</v>
      </c>
    </row>
    <row r="94" spans="2:47" s="258" customFormat="1">
      <c r="B94" s="194">
        <v>0</v>
      </c>
      <c r="C94" s="194">
        <v>0</v>
      </c>
      <c r="D94" s="194">
        <v>0</v>
      </c>
      <c r="E94" s="299">
        <v>0</v>
      </c>
      <c r="F94" s="259"/>
      <c r="G94" s="301">
        <v>1</v>
      </c>
      <c r="H94" s="193"/>
      <c r="I94" s="193"/>
      <c r="J94" s="193"/>
      <c r="K94" s="193"/>
      <c r="L94" s="193"/>
      <c r="M94" s="193"/>
      <c r="N94" s="193"/>
      <c r="O94" s="193"/>
      <c r="P94" s="193"/>
      <c r="Q94" s="193"/>
      <c r="R94" s="193"/>
      <c r="S94" s="193"/>
      <c r="T94" s="193"/>
      <c r="U94" s="193"/>
      <c r="V94" s="262"/>
      <c r="W94" s="193"/>
      <c r="X94" s="194"/>
      <c r="Y94" s="262"/>
      <c r="Z94" s="261"/>
      <c r="AA94" s="282">
        <v>0</v>
      </c>
      <c r="AB94" s="261"/>
      <c r="AC94" s="193"/>
      <c r="AD94" s="193"/>
      <c r="AE94" s="193"/>
      <c r="AF94" s="261"/>
      <c r="AG94" s="261"/>
      <c r="AH94" s="261"/>
      <c r="AI94" s="261"/>
      <c r="AJ94" s="261"/>
      <c r="AK94" s="261"/>
      <c r="AL94" s="271">
        <v>0</v>
      </c>
      <c r="AM94" s="272">
        <v>0</v>
      </c>
      <c r="AN94" s="272">
        <v>0</v>
      </c>
      <c r="AO94" s="272">
        <v>0</v>
      </c>
      <c r="AP94" s="272">
        <v>0</v>
      </c>
      <c r="AQ94" s="261"/>
      <c r="AR94" s="194">
        <v>0</v>
      </c>
      <c r="AS94" s="194">
        <v>0</v>
      </c>
      <c r="AT94" s="194">
        <v>0</v>
      </c>
      <c r="AU94" s="194">
        <v>0</v>
      </c>
    </row>
    <row r="95" spans="2:47" s="258" customFormat="1">
      <c r="B95" s="194">
        <v>0</v>
      </c>
      <c r="C95" s="194">
        <v>0</v>
      </c>
      <c r="D95" s="194">
        <v>0</v>
      </c>
      <c r="E95" s="299">
        <v>0</v>
      </c>
      <c r="F95" s="259"/>
      <c r="G95" s="193"/>
      <c r="H95" s="193"/>
      <c r="I95" s="193"/>
      <c r="J95" s="193"/>
      <c r="K95" s="193"/>
      <c r="L95" s="193"/>
      <c r="M95" s="193"/>
      <c r="N95" s="193"/>
      <c r="O95" s="193"/>
      <c r="P95" s="193"/>
      <c r="Q95" s="193"/>
      <c r="R95" s="193"/>
      <c r="S95" s="193"/>
      <c r="T95" s="193"/>
      <c r="U95" s="193"/>
      <c r="V95" s="262"/>
      <c r="W95" s="193"/>
      <c r="X95" s="194"/>
      <c r="Y95" s="262"/>
      <c r="Z95" s="261"/>
      <c r="AA95" s="282">
        <v>0</v>
      </c>
      <c r="AB95" s="261"/>
      <c r="AC95" s="193"/>
      <c r="AD95" s="193"/>
      <c r="AE95" s="193"/>
      <c r="AF95" s="261"/>
      <c r="AG95" s="261"/>
      <c r="AH95" s="261"/>
      <c r="AI95" s="261"/>
      <c r="AJ95" s="261"/>
      <c r="AK95" s="261"/>
      <c r="AL95" s="271">
        <v>0</v>
      </c>
      <c r="AM95" s="272">
        <v>0</v>
      </c>
      <c r="AN95" s="272">
        <v>0</v>
      </c>
      <c r="AO95" s="272">
        <v>0</v>
      </c>
      <c r="AP95" s="272">
        <v>0</v>
      </c>
      <c r="AQ95" s="261"/>
      <c r="AR95" s="194">
        <v>0</v>
      </c>
      <c r="AS95" s="194">
        <v>0</v>
      </c>
      <c r="AT95" s="194">
        <v>0</v>
      </c>
      <c r="AU95" s="194">
        <v>0</v>
      </c>
    </row>
    <row r="96" spans="2:47" s="258" customFormat="1">
      <c r="B96" s="194">
        <v>0</v>
      </c>
      <c r="C96" s="194">
        <v>0</v>
      </c>
      <c r="D96" s="194">
        <v>0</v>
      </c>
      <c r="E96" s="299">
        <v>0</v>
      </c>
      <c r="F96" s="259"/>
      <c r="G96" s="193"/>
      <c r="H96" s="193"/>
      <c r="I96" s="193"/>
      <c r="J96" s="193"/>
      <c r="K96" s="193"/>
      <c r="L96" s="193"/>
      <c r="M96" s="193"/>
      <c r="N96" s="193"/>
      <c r="O96" s="193"/>
      <c r="P96" s="193"/>
      <c r="Q96" s="193"/>
      <c r="R96" s="193"/>
      <c r="S96" s="193"/>
      <c r="T96" s="193"/>
      <c r="U96" s="193"/>
      <c r="V96" s="262"/>
      <c r="W96" s="193"/>
      <c r="X96" s="194"/>
      <c r="Y96" s="262"/>
      <c r="Z96" s="261"/>
      <c r="AA96" s="282">
        <v>0</v>
      </c>
      <c r="AB96" s="261"/>
      <c r="AC96" s="193"/>
      <c r="AD96" s="193"/>
      <c r="AE96" s="193"/>
      <c r="AF96" s="261"/>
      <c r="AG96" s="261"/>
      <c r="AH96" s="261"/>
      <c r="AI96" s="261"/>
      <c r="AJ96" s="261"/>
      <c r="AK96" s="261"/>
      <c r="AL96" s="271">
        <v>0</v>
      </c>
      <c r="AM96" s="272">
        <v>0</v>
      </c>
      <c r="AN96" s="272">
        <v>0</v>
      </c>
      <c r="AO96" s="272">
        <v>0</v>
      </c>
      <c r="AP96" s="272">
        <v>0</v>
      </c>
      <c r="AQ96" s="261"/>
      <c r="AR96" s="194">
        <v>0</v>
      </c>
      <c r="AS96" s="194">
        <v>0</v>
      </c>
      <c r="AT96" s="194">
        <v>0</v>
      </c>
      <c r="AU96" s="194">
        <v>0</v>
      </c>
    </row>
    <row r="97" spans="2:47" s="258" customFormat="1">
      <c r="B97" s="194">
        <v>0</v>
      </c>
      <c r="C97" s="194">
        <v>0</v>
      </c>
      <c r="D97" s="194">
        <v>0</v>
      </c>
      <c r="E97" s="299">
        <v>0</v>
      </c>
      <c r="F97" s="259"/>
      <c r="G97" s="193"/>
      <c r="H97" s="193"/>
      <c r="I97" s="193"/>
      <c r="J97" s="193"/>
      <c r="K97" s="193"/>
      <c r="L97" s="193"/>
      <c r="M97" s="193"/>
      <c r="N97" s="193"/>
      <c r="O97" s="193"/>
      <c r="P97" s="193"/>
      <c r="Q97" s="193"/>
      <c r="R97" s="193"/>
      <c r="S97" s="193"/>
      <c r="T97" s="193"/>
      <c r="U97" s="193"/>
      <c r="V97" s="262"/>
      <c r="W97" s="193"/>
      <c r="X97" s="194"/>
      <c r="Y97" s="262"/>
      <c r="Z97" s="261"/>
      <c r="AA97" s="282">
        <v>0</v>
      </c>
      <c r="AB97" s="261"/>
      <c r="AC97" s="193"/>
      <c r="AD97" s="193"/>
      <c r="AE97" s="193"/>
      <c r="AF97" s="261"/>
      <c r="AG97" s="261"/>
      <c r="AH97" s="261"/>
      <c r="AI97" s="261"/>
      <c r="AJ97" s="261"/>
      <c r="AK97" s="261"/>
      <c r="AL97" s="271">
        <v>0</v>
      </c>
      <c r="AM97" s="272">
        <v>0</v>
      </c>
      <c r="AN97" s="272">
        <v>0</v>
      </c>
      <c r="AO97" s="272">
        <v>0</v>
      </c>
      <c r="AP97" s="272">
        <v>0</v>
      </c>
      <c r="AQ97" s="261"/>
      <c r="AR97" s="194">
        <v>0</v>
      </c>
      <c r="AS97" s="194">
        <v>0</v>
      </c>
      <c r="AT97" s="194">
        <v>0</v>
      </c>
      <c r="AU97" s="194">
        <v>0</v>
      </c>
    </row>
    <row r="98" spans="2:47" s="258" customFormat="1" ht="15" customHeight="1">
      <c r="B98" s="194">
        <v>0</v>
      </c>
      <c r="C98" s="194">
        <v>0</v>
      </c>
      <c r="D98" s="194">
        <v>0</v>
      </c>
      <c r="E98" s="299">
        <v>0</v>
      </c>
      <c r="F98" s="259"/>
      <c r="G98" s="193"/>
      <c r="H98" s="193"/>
      <c r="I98" s="193"/>
      <c r="J98" s="193"/>
      <c r="K98" s="193"/>
      <c r="L98" s="193"/>
      <c r="M98" s="193"/>
      <c r="N98" s="193"/>
      <c r="O98" s="193"/>
      <c r="P98" s="193"/>
      <c r="Q98" s="193"/>
      <c r="R98" s="193"/>
      <c r="S98" s="193"/>
      <c r="T98" s="193"/>
      <c r="U98" s="193"/>
      <c r="V98" s="262"/>
      <c r="W98" s="194"/>
      <c r="X98" s="194"/>
      <c r="Y98" s="262"/>
      <c r="Z98" s="261"/>
      <c r="AA98" s="282">
        <v>0</v>
      </c>
      <c r="AB98" s="261"/>
      <c r="AC98" s="193"/>
      <c r="AD98" s="193"/>
      <c r="AE98" s="193"/>
      <c r="AF98" s="261"/>
      <c r="AG98" s="261"/>
      <c r="AH98" s="261"/>
      <c r="AI98" s="261"/>
      <c r="AJ98" s="261"/>
      <c r="AK98" s="261"/>
      <c r="AL98" s="271">
        <v>0</v>
      </c>
      <c r="AM98" s="272">
        <v>0</v>
      </c>
      <c r="AN98" s="272">
        <v>0</v>
      </c>
      <c r="AO98" s="272">
        <v>0</v>
      </c>
      <c r="AP98" s="272">
        <v>0</v>
      </c>
      <c r="AQ98" s="261"/>
      <c r="AR98" s="194">
        <v>0</v>
      </c>
      <c r="AS98" s="194">
        <v>0</v>
      </c>
      <c r="AT98" s="194">
        <v>0</v>
      </c>
      <c r="AU98" s="194">
        <v>0</v>
      </c>
    </row>
    <row r="99" spans="2:47" s="258" customFormat="1">
      <c r="B99" s="194">
        <v>0</v>
      </c>
      <c r="C99" s="194">
        <v>0</v>
      </c>
      <c r="D99" s="194">
        <v>0</v>
      </c>
      <c r="E99" s="299">
        <v>0</v>
      </c>
      <c r="F99" s="259"/>
      <c r="G99" s="193"/>
      <c r="H99" s="193"/>
      <c r="I99" s="193"/>
      <c r="J99" s="193"/>
      <c r="K99" s="193"/>
      <c r="L99" s="193"/>
      <c r="M99" s="193"/>
      <c r="N99" s="193"/>
      <c r="O99" s="193"/>
      <c r="P99" s="193"/>
      <c r="Q99" s="193"/>
      <c r="R99" s="193"/>
      <c r="S99" s="193"/>
      <c r="T99" s="193"/>
      <c r="U99" s="193"/>
      <c r="V99" s="262"/>
      <c r="W99" s="194"/>
      <c r="X99" s="194"/>
      <c r="Y99" s="262"/>
      <c r="Z99" s="261"/>
      <c r="AA99" s="282">
        <v>0</v>
      </c>
      <c r="AB99" s="261"/>
      <c r="AC99" s="193"/>
      <c r="AD99" s="193"/>
      <c r="AE99" s="193"/>
      <c r="AF99" s="261"/>
      <c r="AG99" s="261"/>
      <c r="AH99" s="261"/>
      <c r="AI99" s="261"/>
      <c r="AJ99" s="261"/>
      <c r="AK99" s="261"/>
      <c r="AL99" s="271">
        <v>0</v>
      </c>
      <c r="AM99" s="272">
        <v>0</v>
      </c>
      <c r="AN99" s="272">
        <v>0</v>
      </c>
      <c r="AO99" s="272">
        <v>0</v>
      </c>
      <c r="AP99" s="272">
        <v>0</v>
      </c>
      <c r="AQ99" s="261"/>
      <c r="AR99" s="194">
        <v>0</v>
      </c>
      <c r="AS99" s="194">
        <v>0</v>
      </c>
      <c r="AT99" s="194">
        <v>0</v>
      </c>
      <c r="AU99" s="194">
        <v>0</v>
      </c>
    </row>
    <row r="100" spans="2:47" s="258" customFormat="1">
      <c r="B100" s="194">
        <v>0</v>
      </c>
      <c r="C100" s="194">
        <v>0</v>
      </c>
      <c r="D100" s="194">
        <v>0</v>
      </c>
      <c r="E100" s="299">
        <v>0</v>
      </c>
      <c r="F100" s="259"/>
      <c r="G100" s="193"/>
      <c r="H100" s="193"/>
      <c r="I100" s="193"/>
      <c r="J100" s="193"/>
      <c r="K100" s="193"/>
      <c r="L100" s="193"/>
      <c r="M100" s="193"/>
      <c r="N100" s="193"/>
      <c r="O100" s="193"/>
      <c r="P100" s="193"/>
      <c r="Q100" s="193"/>
      <c r="R100" s="193"/>
      <c r="S100" s="193"/>
      <c r="T100" s="193"/>
      <c r="U100" s="193"/>
      <c r="V100" s="262"/>
      <c r="W100" s="194"/>
      <c r="X100" s="194"/>
      <c r="Y100" s="262"/>
      <c r="Z100" s="261"/>
      <c r="AA100" s="282">
        <v>0</v>
      </c>
      <c r="AB100" s="261"/>
      <c r="AC100" s="193"/>
      <c r="AD100" s="193"/>
      <c r="AE100" s="193"/>
      <c r="AF100" s="261"/>
      <c r="AG100" s="261"/>
      <c r="AH100" s="261"/>
      <c r="AI100" s="261"/>
      <c r="AJ100" s="261"/>
      <c r="AK100" s="261"/>
      <c r="AL100" s="271">
        <v>0</v>
      </c>
      <c r="AM100" s="272">
        <v>0</v>
      </c>
      <c r="AN100" s="272">
        <v>0</v>
      </c>
      <c r="AO100" s="272">
        <v>0</v>
      </c>
      <c r="AP100" s="272">
        <v>0</v>
      </c>
      <c r="AQ100" s="261"/>
      <c r="AR100" s="194">
        <v>0</v>
      </c>
      <c r="AS100" s="194">
        <v>0</v>
      </c>
      <c r="AT100" s="194">
        <v>0</v>
      </c>
      <c r="AU100" s="194">
        <v>0</v>
      </c>
    </row>
    <row r="101" spans="2:47" s="258" customFormat="1">
      <c r="B101" s="194">
        <v>0</v>
      </c>
      <c r="C101" s="194">
        <v>0</v>
      </c>
      <c r="D101" s="194">
        <v>0</v>
      </c>
      <c r="E101" s="299">
        <v>0</v>
      </c>
      <c r="F101" s="259"/>
      <c r="G101" s="193"/>
      <c r="H101" s="193"/>
      <c r="I101" s="193"/>
      <c r="J101" s="193"/>
      <c r="K101" s="193"/>
      <c r="L101" s="193"/>
      <c r="M101" s="193"/>
      <c r="N101" s="193"/>
      <c r="O101" s="193"/>
      <c r="P101" s="193"/>
      <c r="Q101" s="193"/>
      <c r="R101" s="193"/>
      <c r="S101" s="193"/>
      <c r="T101" s="193"/>
      <c r="U101" s="193"/>
      <c r="V101" s="262"/>
      <c r="W101" s="194"/>
      <c r="X101" s="194"/>
      <c r="Y101" s="262"/>
      <c r="Z101" s="261"/>
      <c r="AA101" s="282">
        <v>0</v>
      </c>
      <c r="AB101" s="261"/>
      <c r="AC101" s="193"/>
      <c r="AD101" s="193"/>
      <c r="AE101" s="193"/>
      <c r="AF101" s="261"/>
      <c r="AG101" s="261"/>
      <c r="AH101" s="261"/>
      <c r="AI101" s="261"/>
      <c r="AJ101" s="261"/>
      <c r="AK101" s="261"/>
      <c r="AL101" s="271">
        <v>0</v>
      </c>
      <c r="AM101" s="272">
        <v>0</v>
      </c>
      <c r="AN101" s="272">
        <v>0</v>
      </c>
      <c r="AO101" s="272">
        <v>0</v>
      </c>
      <c r="AP101" s="272">
        <v>0</v>
      </c>
      <c r="AQ101" s="261"/>
      <c r="AR101" s="194">
        <v>0</v>
      </c>
      <c r="AS101" s="194">
        <v>0</v>
      </c>
      <c r="AT101" s="194">
        <v>0</v>
      </c>
      <c r="AU101" s="194">
        <v>0</v>
      </c>
    </row>
    <row r="102" spans="2:47" s="258" customFormat="1">
      <c r="B102" s="194">
        <v>0</v>
      </c>
      <c r="C102" s="194">
        <v>0</v>
      </c>
      <c r="D102" s="194">
        <v>0</v>
      </c>
      <c r="E102" s="299">
        <v>0</v>
      </c>
      <c r="F102" s="259"/>
      <c r="G102" s="193"/>
      <c r="H102" s="193"/>
      <c r="I102" s="193"/>
      <c r="J102" s="193"/>
      <c r="K102" s="193"/>
      <c r="L102" s="193"/>
      <c r="M102" s="193"/>
      <c r="N102" s="193"/>
      <c r="O102" s="193"/>
      <c r="P102" s="193"/>
      <c r="Q102" s="193"/>
      <c r="R102" s="193"/>
      <c r="S102" s="193"/>
      <c r="T102" s="193"/>
      <c r="U102" s="193"/>
      <c r="V102" s="193"/>
      <c r="W102" s="193"/>
      <c r="X102" s="193"/>
      <c r="Y102" s="193"/>
      <c r="Z102" s="193"/>
      <c r="AA102" s="193"/>
      <c r="AB102" s="193"/>
      <c r="AC102" s="193"/>
      <c r="AD102" s="193"/>
      <c r="AE102" s="261"/>
      <c r="AF102" s="261"/>
      <c r="AG102" s="261"/>
      <c r="AH102" s="261"/>
      <c r="AI102" s="261"/>
      <c r="AJ102" s="261"/>
      <c r="AK102" s="261"/>
      <c r="AL102" s="271">
        <v>0</v>
      </c>
      <c r="AM102" s="272">
        <v>0</v>
      </c>
      <c r="AN102" s="272">
        <v>0</v>
      </c>
      <c r="AO102" s="272">
        <v>0</v>
      </c>
      <c r="AP102" s="272">
        <v>0</v>
      </c>
      <c r="AQ102" s="261"/>
      <c r="AR102" s="194">
        <v>0</v>
      </c>
      <c r="AS102" s="194">
        <v>0</v>
      </c>
      <c r="AT102" s="194">
        <v>0</v>
      </c>
      <c r="AU102" s="194">
        <v>0</v>
      </c>
    </row>
    <row r="103" spans="2:47" s="258" customFormat="1">
      <c r="B103" s="194">
        <v>0</v>
      </c>
      <c r="C103" s="194">
        <v>0</v>
      </c>
      <c r="D103" s="194">
        <v>0</v>
      </c>
      <c r="E103" s="299">
        <v>0</v>
      </c>
      <c r="F103" s="259"/>
      <c r="G103" s="193"/>
      <c r="H103" s="193"/>
      <c r="I103" s="193"/>
      <c r="J103" s="193"/>
      <c r="K103" s="193"/>
      <c r="L103" s="193"/>
      <c r="M103" s="193"/>
      <c r="N103" s="193"/>
      <c r="O103" s="193"/>
      <c r="P103" s="193"/>
      <c r="Q103" s="193"/>
      <c r="R103" s="193"/>
      <c r="S103" s="193"/>
      <c r="T103" s="193"/>
      <c r="U103" s="193"/>
      <c r="V103" s="193"/>
      <c r="W103" s="193"/>
      <c r="X103" s="193"/>
      <c r="Y103" s="193"/>
      <c r="Z103" s="193"/>
      <c r="AA103" s="193"/>
      <c r="AB103" s="193"/>
      <c r="AC103" s="193"/>
      <c r="AD103" s="193"/>
      <c r="AE103" s="261"/>
      <c r="AF103" s="261"/>
      <c r="AG103" s="261"/>
      <c r="AH103" s="261"/>
      <c r="AI103" s="261"/>
      <c r="AJ103" s="261"/>
      <c r="AK103" s="261"/>
      <c r="AL103" s="271">
        <v>0</v>
      </c>
      <c r="AM103" s="272">
        <v>0</v>
      </c>
      <c r="AN103" s="272">
        <v>0</v>
      </c>
      <c r="AO103" s="272">
        <v>0</v>
      </c>
      <c r="AP103" s="272">
        <v>0</v>
      </c>
      <c r="AQ103" s="261"/>
      <c r="AR103" s="194">
        <v>0</v>
      </c>
      <c r="AS103" s="194">
        <v>0</v>
      </c>
      <c r="AT103" s="194">
        <v>0</v>
      </c>
      <c r="AU103" s="194">
        <v>0</v>
      </c>
    </row>
    <row r="104" spans="2:47" s="258" customFormat="1">
      <c r="B104" s="194">
        <v>0</v>
      </c>
      <c r="C104" s="194">
        <v>0</v>
      </c>
      <c r="D104" s="194">
        <v>0</v>
      </c>
      <c r="E104" s="299">
        <v>0</v>
      </c>
      <c r="F104" s="259"/>
      <c r="G104" s="193"/>
      <c r="H104" s="193"/>
      <c r="I104" s="193"/>
      <c r="J104" s="193"/>
      <c r="K104" s="193"/>
      <c r="L104" s="193"/>
      <c r="M104" s="193"/>
      <c r="N104" s="193"/>
      <c r="O104" s="193"/>
      <c r="P104" s="193"/>
      <c r="Q104" s="193"/>
      <c r="R104" s="193"/>
      <c r="S104" s="193"/>
      <c r="T104" s="193"/>
      <c r="U104" s="193"/>
      <c r="V104" s="280">
        <v>0</v>
      </c>
      <c r="W104" s="279"/>
      <c r="X104" s="279"/>
      <c r="Y104" s="279">
        <v>0</v>
      </c>
      <c r="Z104" s="257"/>
      <c r="AA104" s="279"/>
      <c r="AB104" s="279">
        <v>0</v>
      </c>
      <c r="AC104" s="279">
        <v>0</v>
      </c>
      <c r="AD104" s="279">
        <v>0</v>
      </c>
      <c r="AE104" s="281"/>
      <c r="AF104" s="261"/>
      <c r="AG104" s="261"/>
      <c r="AH104" s="261"/>
      <c r="AI104" s="261"/>
      <c r="AJ104" s="261"/>
      <c r="AK104" s="261"/>
      <c r="AL104" s="271">
        <v>0</v>
      </c>
      <c r="AM104" s="272">
        <v>0</v>
      </c>
      <c r="AN104" s="272">
        <v>0</v>
      </c>
      <c r="AO104" s="272">
        <v>0</v>
      </c>
      <c r="AP104" s="272">
        <v>0</v>
      </c>
      <c r="AQ104" s="261"/>
      <c r="AR104" s="194">
        <v>0</v>
      </c>
      <c r="AS104" s="194">
        <v>0</v>
      </c>
      <c r="AT104" s="194">
        <v>0</v>
      </c>
      <c r="AU104" s="194">
        <v>0</v>
      </c>
    </row>
    <row r="105" spans="2:47" s="258" customFormat="1">
      <c r="B105" s="194">
        <v>0</v>
      </c>
      <c r="C105" s="194">
        <v>0</v>
      </c>
      <c r="D105" s="194">
        <v>0</v>
      </c>
      <c r="E105" s="299">
        <v>0</v>
      </c>
      <c r="F105" s="259"/>
      <c r="G105" s="193"/>
      <c r="H105" s="193"/>
      <c r="I105" s="193"/>
      <c r="J105" s="193"/>
      <c r="K105" s="193"/>
      <c r="L105" s="193"/>
      <c r="M105" s="193"/>
      <c r="N105" s="193"/>
      <c r="O105" s="193"/>
      <c r="P105" s="193"/>
      <c r="Q105" s="193"/>
      <c r="R105" s="193"/>
      <c r="S105" s="193"/>
      <c r="T105" s="193"/>
      <c r="U105" s="193"/>
      <c r="V105" s="279"/>
      <c r="W105" s="282"/>
      <c r="X105" s="283">
        <v>0</v>
      </c>
      <c r="Y105" s="278">
        <v>0</v>
      </c>
      <c r="Z105" s="279">
        <v>0</v>
      </c>
      <c r="AA105" s="281">
        <v>0</v>
      </c>
      <c r="AB105" s="257">
        <v>0</v>
      </c>
      <c r="AC105" s="257">
        <v>0</v>
      </c>
      <c r="AD105" s="284">
        <v>0</v>
      </c>
      <c r="AE105" s="278">
        <v>0</v>
      </c>
      <c r="AF105" s="261"/>
      <c r="AG105" s="261"/>
      <c r="AH105" s="261"/>
      <c r="AI105" s="261"/>
      <c r="AJ105" s="261"/>
      <c r="AK105" s="261"/>
      <c r="AL105" s="271">
        <v>0</v>
      </c>
      <c r="AM105" s="272">
        <v>0</v>
      </c>
      <c r="AN105" s="272">
        <v>0</v>
      </c>
      <c r="AO105" s="272">
        <v>0</v>
      </c>
      <c r="AP105" s="272">
        <v>0</v>
      </c>
      <c r="AQ105" s="261"/>
      <c r="AR105" s="194">
        <v>0</v>
      </c>
      <c r="AS105" s="194">
        <v>0</v>
      </c>
      <c r="AT105" s="194">
        <v>0</v>
      </c>
      <c r="AU105" s="194">
        <v>0</v>
      </c>
    </row>
    <row r="106" spans="2:47" s="258" customFormat="1" ht="19" customHeight="1">
      <c r="B106" s="194">
        <v>0</v>
      </c>
      <c r="C106" s="194">
        <v>0</v>
      </c>
      <c r="D106" s="194">
        <v>0</v>
      </c>
      <c r="E106" s="299">
        <v>0</v>
      </c>
      <c r="F106" s="259"/>
      <c r="G106" s="193"/>
      <c r="H106" s="193"/>
      <c r="I106" s="193"/>
      <c r="J106" s="193"/>
      <c r="K106" s="193"/>
      <c r="L106" s="193"/>
      <c r="M106" s="193"/>
      <c r="N106" s="193"/>
      <c r="O106" s="193"/>
      <c r="P106" s="193"/>
      <c r="Q106" s="193"/>
      <c r="R106" s="193"/>
      <c r="S106" s="193"/>
      <c r="T106" s="193"/>
      <c r="U106" s="193"/>
      <c r="V106" s="274">
        <v>0</v>
      </c>
      <c r="W106" s="318">
        <v>0</v>
      </c>
      <c r="X106" s="322">
        <v>0</v>
      </c>
      <c r="Y106" s="322">
        <v>0</v>
      </c>
      <c r="Z106" s="323">
        <v>0</v>
      </c>
      <c r="AA106" s="323">
        <v>0</v>
      </c>
      <c r="AB106" s="282">
        <v>0</v>
      </c>
      <c r="AC106" s="323">
        <v>0</v>
      </c>
      <c r="AD106" s="323">
        <v>0</v>
      </c>
      <c r="AE106" s="324">
        <v>0</v>
      </c>
      <c r="AF106" s="261"/>
      <c r="AG106" s="261"/>
      <c r="AH106" s="261"/>
      <c r="AI106" s="261"/>
      <c r="AJ106" s="261"/>
      <c r="AK106" s="261"/>
      <c r="AL106" s="271">
        <v>0</v>
      </c>
      <c r="AM106" s="272">
        <v>0</v>
      </c>
      <c r="AN106" s="272">
        <v>0</v>
      </c>
      <c r="AO106" s="272">
        <v>0</v>
      </c>
      <c r="AP106" s="272">
        <v>0</v>
      </c>
      <c r="AQ106" s="261"/>
      <c r="AR106" s="194">
        <v>0</v>
      </c>
      <c r="AS106" s="194">
        <v>0</v>
      </c>
      <c r="AT106" s="194">
        <v>0</v>
      </c>
      <c r="AU106" s="194">
        <v>0</v>
      </c>
    </row>
    <row r="107" spans="2:47" s="258" customFormat="1" ht="19" customHeight="1">
      <c r="B107" s="194">
        <v>0</v>
      </c>
      <c r="C107" s="194">
        <v>0</v>
      </c>
      <c r="D107" s="194">
        <v>0</v>
      </c>
      <c r="E107" s="299">
        <v>0</v>
      </c>
      <c r="F107" s="259"/>
      <c r="G107" s="300">
        <v>0</v>
      </c>
      <c r="H107" s="193"/>
      <c r="I107" s="193"/>
      <c r="J107" s="193"/>
      <c r="K107" s="193"/>
      <c r="L107" s="193"/>
      <c r="M107" s="193"/>
      <c r="N107" s="193"/>
      <c r="O107" s="193"/>
      <c r="P107" s="193"/>
      <c r="Q107" s="193"/>
      <c r="R107" s="193"/>
      <c r="S107" s="193"/>
      <c r="T107" s="193"/>
      <c r="U107" s="193"/>
      <c r="V107" s="274">
        <v>0</v>
      </c>
      <c r="W107" s="318">
        <v>0</v>
      </c>
      <c r="X107" s="322">
        <v>0</v>
      </c>
      <c r="Y107" s="322">
        <v>0</v>
      </c>
      <c r="Z107" s="323">
        <v>0</v>
      </c>
      <c r="AA107" s="323">
        <v>0</v>
      </c>
      <c r="AB107" s="282">
        <v>0</v>
      </c>
      <c r="AC107" s="323">
        <v>0</v>
      </c>
      <c r="AD107" s="323">
        <v>0</v>
      </c>
      <c r="AE107" s="324">
        <v>0</v>
      </c>
      <c r="AF107" s="261"/>
      <c r="AG107" s="261"/>
      <c r="AH107" s="261"/>
      <c r="AI107" s="261"/>
      <c r="AJ107" s="261"/>
      <c r="AK107" s="261"/>
      <c r="AL107" s="271">
        <v>0</v>
      </c>
      <c r="AM107" s="272">
        <v>0</v>
      </c>
      <c r="AN107" s="272">
        <v>0</v>
      </c>
      <c r="AO107" s="272">
        <v>0</v>
      </c>
      <c r="AP107" s="272">
        <v>0</v>
      </c>
      <c r="AQ107" s="261"/>
      <c r="AR107" s="194">
        <v>0</v>
      </c>
      <c r="AS107" s="194">
        <v>0</v>
      </c>
      <c r="AT107" s="194">
        <v>0</v>
      </c>
      <c r="AU107" s="194">
        <v>0</v>
      </c>
    </row>
    <row r="108" spans="2:47" s="258" customFormat="1">
      <c r="B108" s="194">
        <v>0</v>
      </c>
      <c r="C108" s="194">
        <v>0</v>
      </c>
      <c r="D108" s="194">
        <v>0</v>
      </c>
      <c r="E108" s="299">
        <v>0</v>
      </c>
      <c r="F108" s="259"/>
      <c r="G108" s="301">
        <v>1</v>
      </c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262"/>
      <c r="W108" s="262"/>
      <c r="X108" s="262"/>
      <c r="Y108" s="262"/>
      <c r="Z108" s="256"/>
      <c r="AA108" s="256"/>
      <c r="AB108" s="256"/>
      <c r="AC108" s="271"/>
      <c r="AD108" s="273"/>
      <c r="AE108" s="261"/>
      <c r="AF108" s="261"/>
      <c r="AG108" s="261"/>
      <c r="AH108" s="261"/>
      <c r="AI108" s="261"/>
      <c r="AJ108" s="261"/>
      <c r="AK108" s="261"/>
      <c r="AL108" s="271">
        <v>0</v>
      </c>
      <c r="AM108" s="272">
        <v>0</v>
      </c>
      <c r="AN108" s="272">
        <v>0</v>
      </c>
      <c r="AO108" s="272">
        <v>0</v>
      </c>
      <c r="AP108" s="272">
        <v>0</v>
      </c>
      <c r="AQ108" s="261"/>
      <c r="AR108" s="194">
        <v>0</v>
      </c>
      <c r="AS108" s="194">
        <v>0</v>
      </c>
      <c r="AT108" s="194">
        <v>0</v>
      </c>
      <c r="AU108" s="194">
        <v>0</v>
      </c>
    </row>
    <row r="109" spans="2:47" s="258" customFormat="1">
      <c r="B109" s="194">
        <v>0</v>
      </c>
      <c r="C109" s="194">
        <v>0</v>
      </c>
      <c r="D109" s="194">
        <v>0</v>
      </c>
      <c r="E109" s="299">
        <v>0</v>
      </c>
      <c r="F109" s="259"/>
      <c r="G109" s="193"/>
      <c r="H109" s="193"/>
      <c r="I109" s="193"/>
      <c r="J109" s="193"/>
      <c r="K109" s="193"/>
      <c r="L109" s="193"/>
      <c r="M109" s="193"/>
      <c r="N109" s="193"/>
      <c r="O109" s="193"/>
      <c r="P109" s="193"/>
      <c r="Q109" s="193"/>
      <c r="R109" s="193"/>
      <c r="S109" s="193"/>
      <c r="T109" s="193"/>
      <c r="U109" s="193"/>
      <c r="V109" s="276">
        <v>0</v>
      </c>
      <c r="W109" s="262"/>
      <c r="X109" s="262"/>
      <c r="Y109" s="262">
        <v>0</v>
      </c>
      <c r="Z109" s="256"/>
      <c r="AA109" s="256"/>
      <c r="AB109" s="262">
        <v>0</v>
      </c>
      <c r="AC109" s="262">
        <v>0</v>
      </c>
      <c r="AD109" s="262">
        <v>0</v>
      </c>
      <c r="AE109" s="261"/>
      <c r="AF109" s="261"/>
      <c r="AG109" s="261"/>
      <c r="AH109" s="261"/>
      <c r="AI109" s="261"/>
      <c r="AJ109" s="261"/>
      <c r="AK109" s="261"/>
      <c r="AL109" s="271">
        <v>0</v>
      </c>
      <c r="AM109" s="272">
        <v>0</v>
      </c>
      <c r="AN109" s="272">
        <v>0</v>
      </c>
      <c r="AO109" s="272">
        <v>0</v>
      </c>
      <c r="AP109" s="272">
        <v>0</v>
      </c>
      <c r="AQ109" s="261"/>
      <c r="AR109" s="194">
        <v>0</v>
      </c>
      <c r="AS109" s="194">
        <v>0</v>
      </c>
      <c r="AT109" s="194">
        <v>0</v>
      </c>
      <c r="AU109" s="194">
        <v>0</v>
      </c>
    </row>
    <row r="110" spans="2:47" s="258" customFormat="1">
      <c r="B110" s="259"/>
      <c r="C110" s="259"/>
      <c r="D110" s="259"/>
      <c r="E110" s="260"/>
      <c r="F110" s="259"/>
      <c r="G110" s="259"/>
      <c r="H110" s="193"/>
      <c r="I110" s="193"/>
      <c r="J110" s="193"/>
      <c r="K110" s="193"/>
      <c r="L110" s="193"/>
      <c r="M110" s="193"/>
      <c r="N110" s="193"/>
      <c r="O110" s="193"/>
      <c r="P110" s="193"/>
      <c r="Q110" s="193"/>
      <c r="R110" s="193"/>
      <c r="S110" s="193"/>
      <c r="T110" s="193"/>
      <c r="U110" s="193"/>
      <c r="V110" s="262"/>
      <c r="W110" s="262"/>
      <c r="X110" s="283">
        <v>0</v>
      </c>
      <c r="Y110" s="278">
        <v>0</v>
      </c>
      <c r="Z110" s="279">
        <v>0</v>
      </c>
      <c r="AA110" s="281">
        <v>0</v>
      </c>
      <c r="AB110" s="257">
        <v>0</v>
      </c>
      <c r="AC110" s="257">
        <v>0</v>
      </c>
      <c r="AD110" s="284">
        <v>0</v>
      </c>
      <c r="AE110" s="269">
        <v>0</v>
      </c>
      <c r="AF110" s="261"/>
      <c r="AG110" s="261"/>
      <c r="AH110" s="261"/>
      <c r="AI110" s="261"/>
      <c r="AJ110" s="261"/>
      <c r="AK110" s="261"/>
      <c r="AL110" s="271">
        <v>0</v>
      </c>
      <c r="AM110" s="272">
        <v>0</v>
      </c>
      <c r="AN110" s="272">
        <v>0</v>
      </c>
      <c r="AO110" s="272">
        <v>0</v>
      </c>
      <c r="AP110" s="272">
        <v>0</v>
      </c>
      <c r="AQ110" s="261"/>
      <c r="AR110" s="194">
        <v>0</v>
      </c>
      <c r="AS110" s="194">
        <v>0</v>
      </c>
      <c r="AT110" s="194">
        <v>0</v>
      </c>
      <c r="AU110" s="194">
        <v>0</v>
      </c>
    </row>
    <row r="111" spans="2:47" s="258" customFormat="1">
      <c r="B111" s="259"/>
      <c r="C111" s="259"/>
      <c r="D111" s="259"/>
      <c r="E111" s="260"/>
      <c r="F111" s="259"/>
      <c r="G111" s="259"/>
      <c r="H111" s="193"/>
      <c r="I111" s="193"/>
      <c r="J111" s="193"/>
      <c r="K111" s="193"/>
      <c r="L111" s="193"/>
      <c r="M111" s="193"/>
      <c r="N111" s="193"/>
      <c r="O111" s="193"/>
      <c r="P111" s="193"/>
      <c r="Q111" s="193"/>
      <c r="R111" s="193"/>
      <c r="S111" s="193"/>
      <c r="T111" s="193"/>
      <c r="U111" s="193"/>
      <c r="V111" s="274">
        <v>0</v>
      </c>
      <c r="W111" s="325">
        <v>0</v>
      </c>
      <c r="X111" s="322">
        <v>0</v>
      </c>
      <c r="Y111" s="322">
        <v>0</v>
      </c>
      <c r="Z111" s="323">
        <v>0</v>
      </c>
      <c r="AA111" s="323">
        <v>0</v>
      </c>
      <c r="AB111" s="282">
        <v>0</v>
      </c>
      <c r="AC111" s="323">
        <v>0</v>
      </c>
      <c r="AD111" s="323">
        <v>0</v>
      </c>
      <c r="AE111" s="324">
        <v>0</v>
      </c>
      <c r="AF111" s="261"/>
      <c r="AG111" s="261"/>
      <c r="AH111" s="261"/>
      <c r="AI111" s="261"/>
      <c r="AJ111" s="261"/>
      <c r="AK111" s="261"/>
      <c r="AL111" s="271">
        <v>0</v>
      </c>
      <c r="AM111" s="272">
        <v>0</v>
      </c>
      <c r="AN111" s="272">
        <v>0</v>
      </c>
      <c r="AO111" s="272">
        <v>0</v>
      </c>
      <c r="AP111" s="272">
        <v>0</v>
      </c>
      <c r="AQ111" s="261"/>
      <c r="AR111" s="194">
        <v>0</v>
      </c>
      <c r="AS111" s="194">
        <v>0</v>
      </c>
      <c r="AT111" s="194">
        <v>0</v>
      </c>
      <c r="AU111" s="194">
        <v>0</v>
      </c>
    </row>
    <row r="112" spans="2:47" s="258" customFormat="1">
      <c r="B112" s="193"/>
      <c r="C112" s="193"/>
      <c r="D112" s="193"/>
      <c r="E112" s="194"/>
      <c r="F112" s="193"/>
      <c r="G112" s="193"/>
      <c r="H112" s="193"/>
      <c r="I112" s="193"/>
      <c r="J112" s="193"/>
      <c r="K112" s="193"/>
      <c r="L112" s="193"/>
      <c r="M112" s="193"/>
      <c r="N112" s="193"/>
      <c r="O112" s="193"/>
      <c r="P112" s="193"/>
      <c r="Q112" s="193"/>
      <c r="R112" s="193"/>
      <c r="S112" s="193"/>
      <c r="T112" s="193"/>
      <c r="U112" s="193"/>
      <c r="V112" s="262"/>
      <c r="W112" s="194"/>
      <c r="X112" s="194"/>
      <c r="Y112" s="262"/>
      <c r="Z112" s="262"/>
      <c r="AA112" s="262"/>
      <c r="AB112" s="261"/>
      <c r="AC112" s="261"/>
      <c r="AD112" s="261"/>
      <c r="AE112" s="261"/>
      <c r="AF112" s="261"/>
      <c r="AG112" s="261"/>
      <c r="AH112" s="261"/>
      <c r="AI112" s="261"/>
      <c r="AJ112" s="261"/>
      <c r="AK112" s="261"/>
      <c r="AL112" s="271">
        <v>0</v>
      </c>
      <c r="AM112" s="272">
        <v>0</v>
      </c>
      <c r="AN112" s="272">
        <v>0</v>
      </c>
      <c r="AO112" s="272">
        <v>0</v>
      </c>
      <c r="AP112" s="272">
        <v>0</v>
      </c>
      <c r="AQ112" s="261"/>
      <c r="AR112" s="194">
        <v>0</v>
      </c>
      <c r="AS112" s="194">
        <v>0</v>
      </c>
      <c r="AT112" s="194">
        <v>0</v>
      </c>
      <c r="AU112" s="194">
        <v>0</v>
      </c>
    </row>
    <row r="113" spans="2:47" s="258" customFormat="1">
      <c r="B113" s="193"/>
      <c r="C113" s="193"/>
      <c r="D113" s="193"/>
      <c r="E113" s="194"/>
      <c r="F113" s="193"/>
      <c r="G113" s="193"/>
      <c r="H113" s="193"/>
      <c r="I113" s="193"/>
      <c r="J113" s="193"/>
      <c r="K113" s="193"/>
      <c r="L113" s="193"/>
      <c r="M113" s="193"/>
      <c r="N113" s="193"/>
      <c r="O113" s="193"/>
      <c r="P113" s="193"/>
      <c r="Q113" s="193"/>
      <c r="R113" s="193"/>
      <c r="S113" s="193"/>
      <c r="T113" s="193"/>
      <c r="U113" s="193"/>
      <c r="V113" s="262"/>
      <c r="W113" s="194"/>
      <c r="X113" s="194"/>
      <c r="Y113" s="262"/>
      <c r="Z113" s="262"/>
      <c r="AA113" s="262"/>
      <c r="AB113" s="261"/>
      <c r="AC113" s="261"/>
      <c r="AD113" s="261"/>
      <c r="AE113" s="261"/>
      <c r="AF113" s="261"/>
      <c r="AG113" s="261"/>
      <c r="AH113" s="261"/>
      <c r="AI113" s="261"/>
      <c r="AJ113" s="261"/>
      <c r="AK113" s="261"/>
      <c r="AL113" s="271">
        <v>0</v>
      </c>
      <c r="AM113" s="272">
        <v>0</v>
      </c>
      <c r="AN113" s="272">
        <v>0</v>
      </c>
      <c r="AO113" s="272">
        <v>0</v>
      </c>
      <c r="AP113" s="272">
        <v>0</v>
      </c>
      <c r="AQ113" s="261"/>
      <c r="AR113" s="194">
        <v>0</v>
      </c>
      <c r="AS113" s="194">
        <v>0</v>
      </c>
      <c r="AT113" s="194">
        <v>0</v>
      </c>
      <c r="AU113" s="194">
        <v>0</v>
      </c>
    </row>
    <row r="114" spans="2:47" s="258" customFormat="1">
      <c r="B114" s="193"/>
      <c r="C114" s="193"/>
      <c r="D114" s="193"/>
      <c r="E114" s="194"/>
      <c r="F114" s="193"/>
      <c r="G114" s="193"/>
      <c r="H114" s="193"/>
      <c r="I114" s="193"/>
      <c r="J114" s="193"/>
      <c r="K114" s="193"/>
      <c r="L114" s="193"/>
      <c r="M114" s="193"/>
      <c r="N114" s="193"/>
      <c r="O114" s="193"/>
      <c r="P114" s="193"/>
      <c r="Q114" s="193"/>
      <c r="R114" s="193"/>
      <c r="S114" s="193"/>
      <c r="T114" s="193"/>
      <c r="U114" s="193"/>
      <c r="V114" s="276">
        <v>0</v>
      </c>
      <c r="W114" s="194"/>
      <c r="X114" s="194"/>
      <c r="Y114" s="262"/>
      <c r="Z114" s="262"/>
      <c r="AA114" s="262"/>
      <c r="AB114" s="261"/>
      <c r="AC114" s="193"/>
      <c r="AD114" s="193"/>
      <c r="AE114" s="193"/>
      <c r="AF114" s="193"/>
      <c r="AG114" s="193"/>
      <c r="AH114" s="193"/>
      <c r="AI114" s="261"/>
      <c r="AJ114" s="261"/>
      <c r="AK114" s="261"/>
      <c r="AL114" s="271">
        <v>0</v>
      </c>
      <c r="AM114" s="272">
        <v>0</v>
      </c>
      <c r="AN114" s="272">
        <v>0</v>
      </c>
      <c r="AO114" s="272">
        <v>0</v>
      </c>
      <c r="AP114" s="272">
        <v>0</v>
      </c>
      <c r="AQ114" s="261"/>
      <c r="AR114" s="194">
        <v>0</v>
      </c>
      <c r="AS114" s="194">
        <v>0</v>
      </c>
      <c r="AT114" s="194">
        <v>0</v>
      </c>
      <c r="AU114" s="194">
        <v>0</v>
      </c>
    </row>
    <row r="115" spans="2:47" s="258" customFormat="1">
      <c r="V115" s="269">
        <v>0</v>
      </c>
      <c r="W115" s="198">
        <v>0</v>
      </c>
      <c r="X115" s="269">
        <v>0</v>
      </c>
      <c r="Y115" s="269">
        <v>0</v>
      </c>
      <c r="Z115" s="269">
        <v>0</v>
      </c>
      <c r="AA115" s="269">
        <v>0</v>
      </c>
      <c r="AB115" s="261"/>
      <c r="AC115" s="193"/>
      <c r="AD115" s="193"/>
      <c r="AE115" s="193"/>
      <c r="AF115" s="193"/>
      <c r="AG115" s="193"/>
      <c r="AH115" s="193"/>
      <c r="AI115" s="261"/>
      <c r="AJ115" s="261"/>
      <c r="AK115" s="261"/>
      <c r="AL115" s="271">
        <v>0</v>
      </c>
      <c r="AM115" s="272">
        <v>0</v>
      </c>
      <c r="AN115" s="272">
        <v>0</v>
      </c>
      <c r="AO115" s="272">
        <v>0</v>
      </c>
      <c r="AP115" s="272">
        <v>0</v>
      </c>
      <c r="AQ115" s="261"/>
      <c r="AR115" s="194">
        <v>0</v>
      </c>
      <c r="AS115" s="194">
        <v>0</v>
      </c>
      <c r="AT115" s="194">
        <v>0</v>
      </c>
      <c r="AU115" s="194">
        <v>0</v>
      </c>
    </row>
    <row r="116" spans="2:47" s="258" customFormat="1">
      <c r="V116" s="285">
        <v>0</v>
      </c>
      <c r="W116" s="194">
        <v>0</v>
      </c>
      <c r="X116" s="262">
        <v>0</v>
      </c>
      <c r="Y116" s="262">
        <v>0</v>
      </c>
      <c r="Z116" s="194"/>
      <c r="AA116" s="269"/>
      <c r="AB116" s="261"/>
      <c r="AC116" s="193"/>
      <c r="AD116" s="193"/>
      <c r="AE116" s="193"/>
      <c r="AF116" s="193"/>
      <c r="AG116" s="193"/>
      <c r="AH116" s="193"/>
      <c r="AI116" s="261"/>
      <c r="AJ116" s="261"/>
      <c r="AK116" s="261"/>
      <c r="AL116" s="271">
        <v>0</v>
      </c>
      <c r="AM116" s="272">
        <v>0</v>
      </c>
      <c r="AN116" s="272">
        <v>0</v>
      </c>
      <c r="AO116" s="272">
        <v>0</v>
      </c>
      <c r="AP116" s="272">
        <v>0</v>
      </c>
      <c r="AQ116" s="261"/>
      <c r="AR116" s="194">
        <v>0</v>
      </c>
      <c r="AS116" s="194">
        <v>0</v>
      </c>
      <c r="AT116" s="194">
        <v>0</v>
      </c>
      <c r="AU116" s="194">
        <v>0</v>
      </c>
    </row>
    <row r="117" spans="2:47" s="258" customFormat="1">
      <c r="V117" s="262"/>
      <c r="W117" s="194"/>
      <c r="X117" s="262">
        <v>0</v>
      </c>
      <c r="Y117" s="262">
        <v>0</v>
      </c>
      <c r="Z117" s="194">
        <v>0</v>
      </c>
      <c r="AA117" s="272">
        <v>0</v>
      </c>
      <c r="AB117" s="261"/>
      <c r="AC117" s="193"/>
      <c r="AD117" s="193"/>
      <c r="AE117" s="193"/>
      <c r="AF117" s="193"/>
      <c r="AG117" s="193"/>
      <c r="AH117" s="193"/>
      <c r="AI117" s="261"/>
      <c r="AJ117" s="261"/>
      <c r="AK117" s="261"/>
      <c r="AL117" s="271">
        <v>0</v>
      </c>
      <c r="AM117" s="272">
        <v>0</v>
      </c>
      <c r="AN117" s="272">
        <v>0</v>
      </c>
      <c r="AO117" s="272">
        <v>0</v>
      </c>
      <c r="AP117" s="272">
        <v>0</v>
      </c>
      <c r="AQ117" s="261"/>
      <c r="AR117" s="194">
        <v>0</v>
      </c>
      <c r="AS117" s="194">
        <v>0</v>
      </c>
      <c r="AT117" s="194">
        <v>0</v>
      </c>
      <c r="AU117" s="194">
        <v>0</v>
      </c>
    </row>
    <row r="118" spans="2:47" s="258" customFormat="1">
      <c r="V118" s="262"/>
      <c r="W118" s="194"/>
      <c r="X118" s="262">
        <v>0</v>
      </c>
      <c r="Y118" s="262">
        <v>0</v>
      </c>
      <c r="Z118" s="194">
        <v>0</v>
      </c>
      <c r="AA118" s="272">
        <v>0</v>
      </c>
      <c r="AB118" s="261"/>
      <c r="AC118" s="193"/>
      <c r="AD118" s="193"/>
      <c r="AE118" s="193"/>
      <c r="AF118" s="193"/>
      <c r="AG118" s="193"/>
      <c r="AH118" s="193"/>
      <c r="AI118" s="261"/>
      <c r="AJ118" s="261"/>
      <c r="AK118" s="261"/>
      <c r="AL118" s="271">
        <v>0</v>
      </c>
      <c r="AM118" s="272">
        <v>0</v>
      </c>
      <c r="AN118" s="272">
        <v>0</v>
      </c>
      <c r="AO118" s="272">
        <v>0</v>
      </c>
      <c r="AP118" s="272">
        <v>0</v>
      </c>
      <c r="AQ118" s="261"/>
      <c r="AR118" s="194">
        <v>0</v>
      </c>
      <c r="AS118" s="194">
        <v>0</v>
      </c>
      <c r="AT118" s="194">
        <v>0</v>
      </c>
      <c r="AU118" s="194">
        <v>0</v>
      </c>
    </row>
    <row r="119" spans="2:47" s="258" customFormat="1">
      <c r="V119" s="262"/>
      <c r="W119" s="194"/>
      <c r="X119" s="262">
        <v>0</v>
      </c>
      <c r="Y119" s="262">
        <v>0</v>
      </c>
      <c r="Z119" s="194">
        <v>0</v>
      </c>
      <c r="AA119" s="272">
        <v>0</v>
      </c>
      <c r="AB119" s="261"/>
      <c r="AC119" s="193"/>
      <c r="AD119" s="193"/>
      <c r="AE119" s="193"/>
      <c r="AF119" s="193"/>
      <c r="AG119" s="193"/>
      <c r="AH119" s="193"/>
      <c r="AI119" s="261"/>
      <c r="AJ119" s="261"/>
      <c r="AK119" s="261"/>
      <c r="AL119" s="271">
        <v>0</v>
      </c>
      <c r="AM119" s="272">
        <v>0</v>
      </c>
      <c r="AN119" s="272">
        <v>0</v>
      </c>
      <c r="AO119" s="272">
        <v>0</v>
      </c>
      <c r="AP119" s="272">
        <v>0</v>
      </c>
      <c r="AQ119" s="261"/>
      <c r="AR119" s="194">
        <v>0</v>
      </c>
      <c r="AS119" s="194">
        <v>0</v>
      </c>
      <c r="AT119" s="194">
        <v>0</v>
      </c>
      <c r="AU119" s="194">
        <v>0</v>
      </c>
    </row>
    <row r="120" spans="2:47" s="258" customFormat="1">
      <c r="V120" s="262"/>
      <c r="W120" s="194"/>
      <c r="X120" s="262">
        <v>0</v>
      </c>
      <c r="Y120" s="262">
        <v>0</v>
      </c>
      <c r="Z120" s="194">
        <v>0</v>
      </c>
      <c r="AA120" s="272">
        <v>0</v>
      </c>
      <c r="AB120" s="261"/>
      <c r="AC120" s="193"/>
      <c r="AD120" s="193"/>
      <c r="AE120" s="193"/>
      <c r="AF120" s="193"/>
      <c r="AG120" s="193"/>
      <c r="AH120" s="193"/>
      <c r="AI120" s="261"/>
      <c r="AJ120" s="261"/>
      <c r="AK120" s="261"/>
      <c r="AL120" s="271">
        <v>0</v>
      </c>
      <c r="AM120" s="272">
        <v>0</v>
      </c>
      <c r="AN120" s="272">
        <v>0</v>
      </c>
      <c r="AO120" s="272">
        <v>0</v>
      </c>
      <c r="AP120" s="272">
        <v>0</v>
      </c>
      <c r="AQ120" s="261"/>
      <c r="AR120" s="194">
        <v>0</v>
      </c>
      <c r="AS120" s="194">
        <v>0</v>
      </c>
      <c r="AT120" s="194">
        <v>0</v>
      </c>
      <c r="AU120" s="194">
        <v>0</v>
      </c>
    </row>
    <row r="121" spans="2:47" s="258" customFormat="1">
      <c r="V121" s="262"/>
      <c r="W121" s="194"/>
      <c r="X121" s="262">
        <v>0</v>
      </c>
      <c r="Y121" s="262">
        <v>0</v>
      </c>
      <c r="Z121" s="194">
        <v>0</v>
      </c>
      <c r="AA121" s="272">
        <v>0</v>
      </c>
      <c r="AB121" s="261"/>
      <c r="AC121" s="193"/>
      <c r="AD121" s="193"/>
      <c r="AE121" s="193"/>
      <c r="AF121" s="193"/>
      <c r="AG121" s="193"/>
      <c r="AH121" s="193"/>
      <c r="AI121" s="261"/>
      <c r="AJ121" s="261"/>
      <c r="AK121" s="261"/>
      <c r="AL121" s="271">
        <v>0</v>
      </c>
      <c r="AM121" s="272">
        <v>0</v>
      </c>
      <c r="AN121" s="272">
        <v>0</v>
      </c>
      <c r="AO121" s="272">
        <v>0</v>
      </c>
      <c r="AP121" s="272">
        <v>0</v>
      </c>
      <c r="AQ121" s="261"/>
      <c r="AR121" s="194">
        <v>0</v>
      </c>
      <c r="AS121" s="194">
        <v>0</v>
      </c>
      <c r="AT121" s="194">
        <v>0</v>
      </c>
      <c r="AU121" s="194">
        <v>0</v>
      </c>
    </row>
    <row r="122" spans="2:47" s="258" customFormat="1">
      <c r="V122" s="262"/>
      <c r="W122" s="194"/>
      <c r="X122" s="262">
        <v>0</v>
      </c>
      <c r="Y122" s="262">
        <v>0</v>
      </c>
      <c r="Z122" s="194">
        <v>0</v>
      </c>
      <c r="AA122" s="272">
        <v>0</v>
      </c>
      <c r="AB122" s="261"/>
      <c r="AC122" s="193"/>
      <c r="AD122" s="193"/>
      <c r="AE122" s="193"/>
      <c r="AF122" s="193"/>
      <c r="AG122" s="193"/>
      <c r="AH122" s="193"/>
      <c r="AI122" s="261"/>
      <c r="AJ122" s="261"/>
      <c r="AK122" s="261"/>
      <c r="AL122" s="271">
        <v>0</v>
      </c>
      <c r="AM122" s="272">
        <v>0</v>
      </c>
      <c r="AN122" s="272">
        <v>0</v>
      </c>
      <c r="AO122" s="272">
        <v>0</v>
      </c>
      <c r="AP122" s="272">
        <v>0</v>
      </c>
      <c r="AQ122" s="261"/>
      <c r="AR122" s="194">
        <v>0</v>
      </c>
      <c r="AS122" s="194">
        <v>0</v>
      </c>
      <c r="AT122" s="194">
        <v>0</v>
      </c>
      <c r="AU122" s="194">
        <v>0</v>
      </c>
    </row>
    <row r="123" spans="2:47" s="258" customFormat="1">
      <c r="V123" s="262"/>
      <c r="W123" s="194"/>
      <c r="X123" s="262">
        <v>0</v>
      </c>
      <c r="Y123" s="262">
        <v>0</v>
      </c>
      <c r="Z123" s="194">
        <v>0</v>
      </c>
      <c r="AA123" s="272">
        <v>0</v>
      </c>
      <c r="AB123" s="261"/>
      <c r="AC123" s="193"/>
      <c r="AD123" s="193"/>
      <c r="AE123" s="193"/>
      <c r="AF123" s="193"/>
      <c r="AG123" s="193"/>
      <c r="AH123" s="193"/>
      <c r="AI123" s="261"/>
      <c r="AJ123" s="261"/>
      <c r="AK123" s="261"/>
      <c r="AL123" s="271">
        <v>0</v>
      </c>
      <c r="AM123" s="272">
        <v>0</v>
      </c>
      <c r="AN123" s="272">
        <v>0</v>
      </c>
      <c r="AO123" s="272">
        <v>0</v>
      </c>
      <c r="AP123" s="272">
        <v>0</v>
      </c>
      <c r="AQ123" s="261"/>
      <c r="AR123" s="194">
        <v>0</v>
      </c>
      <c r="AS123" s="194">
        <v>0</v>
      </c>
      <c r="AT123" s="194">
        <v>0</v>
      </c>
      <c r="AU123" s="194">
        <v>0</v>
      </c>
    </row>
    <row r="124" spans="2:47" s="258" customFormat="1">
      <c r="V124" s="262"/>
      <c r="W124" s="194"/>
      <c r="X124" s="194"/>
      <c r="Y124" s="262"/>
      <c r="Z124" s="262"/>
      <c r="AA124" s="262"/>
      <c r="AB124" s="261"/>
      <c r="AC124" s="193"/>
      <c r="AD124" s="193"/>
      <c r="AE124" s="193"/>
      <c r="AF124" s="193"/>
      <c r="AG124" s="193"/>
      <c r="AH124" s="193"/>
      <c r="AI124" s="193"/>
      <c r="AJ124" s="261"/>
      <c r="AK124" s="261"/>
      <c r="AL124" s="271">
        <v>0</v>
      </c>
      <c r="AM124" s="272">
        <v>0</v>
      </c>
      <c r="AN124" s="272">
        <v>0</v>
      </c>
      <c r="AO124" s="272">
        <v>0</v>
      </c>
      <c r="AP124" s="272">
        <v>0</v>
      </c>
      <c r="AQ124" s="261"/>
      <c r="AR124" s="194">
        <v>0</v>
      </c>
      <c r="AS124" s="194">
        <v>0</v>
      </c>
      <c r="AT124" s="194">
        <v>0</v>
      </c>
      <c r="AU124" s="194">
        <v>0</v>
      </c>
    </row>
    <row r="125" spans="2:47" s="258" customFormat="1">
      <c r="V125" s="276">
        <v>0</v>
      </c>
      <c r="W125" s="194"/>
      <c r="X125" s="194"/>
      <c r="Y125" s="262"/>
      <c r="Z125" s="262"/>
      <c r="AA125" s="262"/>
      <c r="AB125" s="261"/>
      <c r="AC125" s="193"/>
      <c r="AD125" s="193"/>
      <c r="AE125" s="193"/>
      <c r="AF125" s="193"/>
      <c r="AG125" s="193"/>
      <c r="AH125" s="193"/>
      <c r="AI125" s="193"/>
      <c r="AJ125" s="261"/>
      <c r="AK125" s="261"/>
      <c r="AL125" s="271">
        <v>0</v>
      </c>
      <c r="AM125" s="272">
        <v>0</v>
      </c>
      <c r="AN125" s="272">
        <v>0</v>
      </c>
      <c r="AO125" s="272">
        <v>0</v>
      </c>
      <c r="AP125" s="272">
        <v>0</v>
      </c>
      <c r="AQ125" s="261"/>
      <c r="AR125" s="194">
        <v>0</v>
      </c>
      <c r="AS125" s="194">
        <v>0</v>
      </c>
      <c r="AT125" s="194">
        <v>0</v>
      </c>
      <c r="AU125" s="194">
        <v>0</v>
      </c>
    </row>
    <row r="126" spans="2:47" s="258" customFormat="1">
      <c r="V126" s="269">
        <v>0</v>
      </c>
      <c r="W126" s="198">
        <v>0</v>
      </c>
      <c r="X126" s="270">
        <v>0</v>
      </c>
      <c r="Y126" s="269">
        <v>0</v>
      </c>
      <c r="Z126" s="270">
        <v>0</v>
      </c>
      <c r="AA126" s="262"/>
      <c r="AB126" s="261"/>
      <c r="AC126" s="261"/>
      <c r="AD126" s="261"/>
      <c r="AE126" s="261"/>
      <c r="AF126" s="261"/>
      <c r="AG126" s="261"/>
      <c r="AH126" s="261"/>
      <c r="AI126" s="193"/>
      <c r="AJ126" s="261"/>
      <c r="AK126" s="261"/>
      <c r="AL126" s="271">
        <v>0</v>
      </c>
      <c r="AM126" s="272">
        <v>0</v>
      </c>
      <c r="AN126" s="272">
        <v>0</v>
      </c>
      <c r="AO126" s="272">
        <v>0</v>
      </c>
      <c r="AP126" s="272">
        <v>0</v>
      </c>
      <c r="AQ126" s="261"/>
      <c r="AR126" s="194">
        <v>0</v>
      </c>
      <c r="AS126" s="194">
        <v>0</v>
      </c>
      <c r="AT126" s="194">
        <v>0</v>
      </c>
      <c r="AU126" s="194">
        <v>0</v>
      </c>
    </row>
    <row r="127" spans="2:47" s="258" customFormat="1">
      <c r="V127" s="262">
        <v>0</v>
      </c>
      <c r="W127" s="194">
        <v>0</v>
      </c>
      <c r="X127" s="262">
        <v>0</v>
      </c>
      <c r="Y127" s="262">
        <v>0</v>
      </c>
      <c r="Z127" s="273">
        <v>0</v>
      </c>
      <c r="AA127" s="262"/>
      <c r="AB127" s="261"/>
      <c r="AC127" s="261"/>
      <c r="AD127" s="261"/>
      <c r="AE127" s="261"/>
      <c r="AF127" s="261"/>
      <c r="AG127" s="261"/>
      <c r="AH127" s="261"/>
      <c r="AI127" s="193"/>
      <c r="AJ127" s="261"/>
      <c r="AK127" s="261"/>
      <c r="AL127" s="271">
        <v>0</v>
      </c>
      <c r="AM127" s="272">
        <v>0</v>
      </c>
      <c r="AN127" s="272">
        <v>0</v>
      </c>
      <c r="AO127" s="272">
        <v>0</v>
      </c>
      <c r="AP127" s="272">
        <v>0</v>
      </c>
      <c r="AQ127" s="261"/>
      <c r="AR127" s="194">
        <v>0</v>
      </c>
      <c r="AS127" s="194">
        <v>0</v>
      </c>
      <c r="AT127" s="194">
        <v>0</v>
      </c>
      <c r="AU127" s="194">
        <v>0</v>
      </c>
    </row>
    <row r="128" spans="2:47" s="258" customFormat="1">
      <c r="V128" s="262"/>
      <c r="W128" s="194"/>
      <c r="X128" s="262">
        <v>0</v>
      </c>
      <c r="Y128" s="262">
        <v>0</v>
      </c>
      <c r="Z128" s="273">
        <v>0</v>
      </c>
      <c r="AA128" s="262"/>
      <c r="AB128" s="261"/>
      <c r="AC128" s="261"/>
      <c r="AD128" s="261"/>
      <c r="AE128" s="261"/>
      <c r="AF128" s="261"/>
      <c r="AG128" s="261"/>
      <c r="AH128" s="261"/>
      <c r="AI128" s="193"/>
      <c r="AJ128" s="261"/>
      <c r="AK128" s="261"/>
      <c r="AL128" s="271">
        <v>0</v>
      </c>
      <c r="AM128" s="272">
        <v>0</v>
      </c>
      <c r="AN128" s="272">
        <v>0</v>
      </c>
      <c r="AO128" s="272">
        <v>0</v>
      </c>
      <c r="AP128" s="272">
        <v>0</v>
      </c>
      <c r="AQ128" s="261"/>
      <c r="AR128" s="194">
        <v>0</v>
      </c>
      <c r="AS128" s="194">
        <v>0</v>
      </c>
      <c r="AT128" s="194">
        <v>0</v>
      </c>
      <c r="AU128" s="194">
        <v>0</v>
      </c>
    </row>
    <row r="129" spans="22:47" s="258" customFormat="1">
      <c r="V129" s="262"/>
      <c r="W129" s="194"/>
      <c r="X129" s="262">
        <v>0</v>
      </c>
      <c r="Y129" s="262">
        <v>0</v>
      </c>
      <c r="Z129" s="273">
        <v>0</v>
      </c>
      <c r="AA129" s="262"/>
      <c r="AB129" s="261"/>
      <c r="AC129" s="261"/>
      <c r="AD129" s="261"/>
      <c r="AE129" s="261"/>
      <c r="AF129" s="261"/>
      <c r="AG129" s="261"/>
      <c r="AH129" s="261"/>
      <c r="AI129" s="193"/>
      <c r="AJ129" s="261"/>
      <c r="AK129" s="261"/>
      <c r="AL129" s="271">
        <v>0</v>
      </c>
      <c r="AM129" s="272">
        <v>0</v>
      </c>
      <c r="AN129" s="272">
        <v>0</v>
      </c>
      <c r="AO129" s="272">
        <v>0</v>
      </c>
      <c r="AP129" s="272">
        <v>0</v>
      </c>
      <c r="AQ129" s="261"/>
      <c r="AR129" s="194">
        <v>0</v>
      </c>
      <c r="AS129" s="194">
        <v>0</v>
      </c>
      <c r="AT129" s="194">
        <v>0</v>
      </c>
      <c r="AU129" s="194">
        <v>0</v>
      </c>
    </row>
    <row r="130" spans="22:47" s="258" customFormat="1">
      <c r="V130" s="262"/>
      <c r="W130" s="194"/>
      <c r="X130" s="262">
        <v>0</v>
      </c>
      <c r="Y130" s="262">
        <v>0</v>
      </c>
      <c r="Z130" s="273">
        <v>0</v>
      </c>
      <c r="AA130" s="262"/>
      <c r="AB130" s="261"/>
      <c r="AC130" s="261"/>
      <c r="AD130" s="261"/>
      <c r="AE130" s="261"/>
      <c r="AF130" s="261"/>
      <c r="AG130" s="261"/>
      <c r="AH130" s="261"/>
      <c r="AI130" s="193"/>
      <c r="AJ130" s="261"/>
      <c r="AK130" s="261"/>
      <c r="AL130" s="271">
        <v>0</v>
      </c>
      <c r="AM130" s="272">
        <v>0</v>
      </c>
      <c r="AN130" s="272">
        <v>0</v>
      </c>
      <c r="AO130" s="272">
        <v>0</v>
      </c>
      <c r="AP130" s="272">
        <v>0</v>
      </c>
      <c r="AQ130" s="261"/>
      <c r="AR130" s="194">
        <v>0</v>
      </c>
      <c r="AS130" s="194">
        <v>0</v>
      </c>
      <c r="AT130" s="194">
        <v>0</v>
      </c>
      <c r="AU130" s="194">
        <v>0</v>
      </c>
    </row>
    <row r="131" spans="22:47" s="258" customFormat="1">
      <c r="V131" s="262"/>
      <c r="W131" s="194"/>
      <c r="X131" s="262">
        <v>0</v>
      </c>
      <c r="Y131" s="262">
        <v>0</v>
      </c>
      <c r="Z131" s="273">
        <v>0</v>
      </c>
      <c r="AA131" s="262"/>
      <c r="AB131" s="261"/>
      <c r="AC131" s="261"/>
      <c r="AD131" s="261"/>
      <c r="AE131" s="261"/>
      <c r="AF131" s="261"/>
      <c r="AG131" s="261"/>
      <c r="AH131" s="261"/>
      <c r="AI131" s="193"/>
      <c r="AJ131" s="261"/>
      <c r="AK131" s="261"/>
      <c r="AL131" s="271">
        <v>0</v>
      </c>
      <c r="AM131" s="272">
        <v>0</v>
      </c>
      <c r="AN131" s="272">
        <v>0</v>
      </c>
      <c r="AO131" s="272">
        <v>0</v>
      </c>
      <c r="AP131" s="272">
        <v>0</v>
      </c>
      <c r="AQ131" s="261"/>
      <c r="AR131" s="194">
        <v>0</v>
      </c>
      <c r="AS131" s="194">
        <v>0</v>
      </c>
      <c r="AT131" s="194">
        <v>0</v>
      </c>
      <c r="AU131" s="194">
        <v>0</v>
      </c>
    </row>
    <row r="132" spans="22:47" s="258" customFormat="1">
      <c r="V132" s="262"/>
      <c r="W132" s="194"/>
      <c r="X132" s="262">
        <v>0</v>
      </c>
      <c r="Y132" s="262">
        <v>0</v>
      </c>
      <c r="Z132" s="273">
        <v>0</v>
      </c>
      <c r="AA132" s="262"/>
      <c r="AB132" s="261"/>
      <c r="AC132" s="261"/>
      <c r="AD132" s="261"/>
      <c r="AE132" s="261"/>
      <c r="AF132" s="261"/>
      <c r="AG132" s="261"/>
      <c r="AH132" s="261"/>
      <c r="AI132" s="193"/>
      <c r="AJ132" s="261"/>
      <c r="AK132" s="261"/>
      <c r="AL132" s="271">
        <v>0</v>
      </c>
      <c r="AM132" s="272">
        <v>0</v>
      </c>
      <c r="AN132" s="272">
        <v>0</v>
      </c>
      <c r="AO132" s="272">
        <v>0</v>
      </c>
      <c r="AP132" s="272">
        <v>0</v>
      </c>
      <c r="AQ132" s="261"/>
      <c r="AR132" s="194">
        <v>0</v>
      </c>
      <c r="AS132" s="194">
        <v>0</v>
      </c>
      <c r="AT132" s="194">
        <v>0</v>
      </c>
      <c r="AU132" s="194">
        <v>0</v>
      </c>
    </row>
    <row r="133" spans="22:47" s="258" customFormat="1">
      <c r="V133" s="262"/>
      <c r="W133" s="194"/>
      <c r="X133" s="262">
        <v>0</v>
      </c>
      <c r="Y133" s="262">
        <v>0</v>
      </c>
      <c r="Z133" s="273">
        <v>0</v>
      </c>
      <c r="AA133" s="262"/>
      <c r="AB133" s="261"/>
      <c r="AC133" s="261"/>
      <c r="AD133" s="261"/>
      <c r="AE133" s="261"/>
      <c r="AF133" s="261"/>
      <c r="AG133" s="261"/>
      <c r="AH133" s="261"/>
      <c r="AI133" s="193"/>
      <c r="AJ133" s="261"/>
      <c r="AK133" s="261"/>
      <c r="AL133" s="271">
        <v>0</v>
      </c>
      <c r="AM133" s="272">
        <v>0</v>
      </c>
      <c r="AN133" s="272">
        <v>0</v>
      </c>
      <c r="AO133" s="272">
        <v>0</v>
      </c>
      <c r="AP133" s="272">
        <v>0</v>
      </c>
      <c r="AQ133" s="261"/>
      <c r="AR133" s="194">
        <v>0</v>
      </c>
      <c r="AS133" s="194">
        <v>0</v>
      </c>
      <c r="AT133" s="194">
        <v>0</v>
      </c>
      <c r="AU133" s="194">
        <v>0</v>
      </c>
    </row>
    <row r="134" spans="22:47" s="258" customFormat="1">
      <c r="V134" s="262"/>
      <c r="W134" s="194"/>
      <c r="X134" s="262">
        <v>0</v>
      </c>
      <c r="Y134" s="262">
        <v>0</v>
      </c>
      <c r="Z134" s="273">
        <v>0</v>
      </c>
      <c r="AA134" s="262"/>
      <c r="AB134" s="261"/>
      <c r="AC134" s="261"/>
      <c r="AD134" s="261"/>
      <c r="AE134" s="261"/>
      <c r="AF134" s="261"/>
      <c r="AG134" s="261"/>
      <c r="AH134" s="261"/>
      <c r="AI134" s="193"/>
      <c r="AJ134" s="261"/>
      <c r="AK134" s="261"/>
      <c r="AL134" s="271">
        <v>0</v>
      </c>
      <c r="AM134" s="272">
        <v>0</v>
      </c>
      <c r="AN134" s="272">
        <v>0</v>
      </c>
      <c r="AO134" s="272">
        <v>0</v>
      </c>
      <c r="AP134" s="272">
        <v>0</v>
      </c>
      <c r="AQ134" s="261"/>
      <c r="AR134" s="194">
        <v>0</v>
      </c>
      <c r="AS134" s="194">
        <v>0</v>
      </c>
      <c r="AT134" s="194">
        <v>0</v>
      </c>
      <c r="AU134" s="194">
        <v>0</v>
      </c>
    </row>
    <row r="135" spans="22:47" s="258" customFormat="1">
      <c r="V135" s="262"/>
      <c r="W135" s="194"/>
      <c r="X135" s="194"/>
      <c r="Y135" s="262"/>
      <c r="Z135" s="262"/>
      <c r="AA135" s="262"/>
      <c r="AB135" s="261"/>
      <c r="AC135" s="261"/>
      <c r="AD135" s="261"/>
      <c r="AE135" s="261"/>
      <c r="AF135" s="261"/>
      <c r="AG135" s="261"/>
      <c r="AH135" s="261"/>
      <c r="AI135" s="193"/>
      <c r="AJ135" s="261"/>
      <c r="AK135" s="261"/>
      <c r="AL135" s="271">
        <v>0</v>
      </c>
      <c r="AM135" s="272">
        <v>0</v>
      </c>
      <c r="AN135" s="272">
        <v>0</v>
      </c>
      <c r="AO135" s="272">
        <v>0</v>
      </c>
      <c r="AP135" s="272">
        <v>0</v>
      </c>
      <c r="AQ135" s="261"/>
      <c r="AR135" s="194">
        <v>0</v>
      </c>
      <c r="AS135" s="194">
        <v>0</v>
      </c>
      <c r="AT135" s="194">
        <v>0</v>
      </c>
      <c r="AU135" s="194">
        <v>0</v>
      </c>
    </row>
    <row r="136" spans="22:47" s="258" customFormat="1">
      <c r="V136" s="276">
        <v>0</v>
      </c>
      <c r="W136" s="194"/>
      <c r="X136" s="194"/>
      <c r="Y136" s="262"/>
      <c r="Z136" s="262"/>
      <c r="AA136" s="262"/>
      <c r="AB136" s="261"/>
      <c r="AC136" s="261"/>
      <c r="AD136" s="261"/>
      <c r="AE136" s="261"/>
      <c r="AF136" s="261"/>
      <c r="AG136" s="261"/>
      <c r="AH136" s="261"/>
      <c r="AI136" s="261"/>
      <c r="AJ136" s="261"/>
      <c r="AK136" s="261"/>
      <c r="AL136" s="271">
        <v>0</v>
      </c>
      <c r="AM136" s="272">
        <v>0</v>
      </c>
      <c r="AN136" s="272">
        <v>0</v>
      </c>
      <c r="AO136" s="272">
        <v>0</v>
      </c>
      <c r="AP136" s="272">
        <v>0</v>
      </c>
      <c r="AQ136" s="261"/>
      <c r="AR136" s="194">
        <v>0</v>
      </c>
      <c r="AS136" s="194">
        <v>0</v>
      </c>
      <c r="AT136" s="194">
        <v>0</v>
      </c>
      <c r="AU136" s="194">
        <v>0</v>
      </c>
    </row>
    <row r="137" spans="22:47" s="258" customFormat="1">
      <c r="V137" s="269">
        <v>0</v>
      </c>
      <c r="W137" s="198">
        <v>0</v>
      </c>
      <c r="X137" s="269">
        <v>0</v>
      </c>
      <c r="Y137" s="270">
        <v>0</v>
      </c>
      <c r="Z137" s="269">
        <v>0</v>
      </c>
      <c r="AA137" s="269">
        <v>0</v>
      </c>
      <c r="AB137" s="261"/>
      <c r="AC137" s="261"/>
      <c r="AD137" s="261"/>
      <c r="AE137" s="261"/>
      <c r="AF137" s="261"/>
      <c r="AG137" s="261"/>
      <c r="AH137" s="261"/>
      <c r="AI137" s="261"/>
      <c r="AJ137" s="261"/>
      <c r="AK137" s="261"/>
      <c r="AL137" s="271">
        <v>0</v>
      </c>
      <c r="AM137" s="272">
        <v>0</v>
      </c>
      <c r="AN137" s="272">
        <v>0</v>
      </c>
      <c r="AO137" s="272">
        <v>0</v>
      </c>
      <c r="AP137" s="272">
        <v>0</v>
      </c>
      <c r="AQ137" s="261"/>
      <c r="AR137" s="194">
        <v>0</v>
      </c>
      <c r="AS137" s="194">
        <v>0</v>
      </c>
      <c r="AT137" s="194">
        <v>0</v>
      </c>
      <c r="AU137" s="194">
        <v>0</v>
      </c>
    </row>
    <row r="138" spans="22:47" s="258" customFormat="1">
      <c r="V138" s="286">
        <v>0</v>
      </c>
      <c r="W138" s="194">
        <v>0</v>
      </c>
      <c r="X138" s="262">
        <v>0</v>
      </c>
      <c r="Y138" s="262">
        <v>0</v>
      </c>
      <c r="Z138" s="287">
        <v>0</v>
      </c>
      <c r="AA138" s="288">
        <v>0</v>
      </c>
      <c r="AB138" s="261"/>
      <c r="AC138" s="261"/>
      <c r="AD138" s="261"/>
      <c r="AE138" s="261"/>
      <c r="AF138" s="261"/>
      <c r="AG138" s="261"/>
      <c r="AH138" s="261"/>
      <c r="AI138" s="261"/>
      <c r="AJ138" s="261"/>
      <c r="AK138" s="261"/>
      <c r="AL138" s="271">
        <v>0</v>
      </c>
      <c r="AM138" s="272">
        <v>0</v>
      </c>
      <c r="AN138" s="272">
        <v>0</v>
      </c>
      <c r="AO138" s="272">
        <v>0</v>
      </c>
      <c r="AP138" s="272">
        <v>0</v>
      </c>
      <c r="AQ138" s="261"/>
      <c r="AR138" s="194">
        <v>0</v>
      </c>
      <c r="AS138" s="194">
        <v>0</v>
      </c>
      <c r="AT138" s="194">
        <v>0</v>
      </c>
      <c r="AU138" s="194">
        <v>0</v>
      </c>
    </row>
    <row r="139" spans="22:47" s="258" customFormat="1">
      <c r="V139" s="262"/>
      <c r="W139" s="194"/>
      <c r="X139" s="262">
        <v>0</v>
      </c>
      <c r="Y139" s="262">
        <v>0</v>
      </c>
      <c r="Z139" s="287">
        <v>0</v>
      </c>
      <c r="AA139" s="288">
        <v>0</v>
      </c>
      <c r="AB139" s="261"/>
      <c r="AC139" s="261"/>
      <c r="AD139" s="261"/>
      <c r="AE139" s="261"/>
      <c r="AF139" s="261"/>
      <c r="AG139" s="261"/>
      <c r="AH139" s="261"/>
      <c r="AI139" s="261"/>
      <c r="AJ139" s="261"/>
      <c r="AK139" s="261"/>
      <c r="AL139" s="271">
        <v>0</v>
      </c>
      <c r="AM139" s="272">
        <v>0</v>
      </c>
      <c r="AN139" s="272">
        <v>0</v>
      </c>
      <c r="AO139" s="272">
        <v>0</v>
      </c>
      <c r="AP139" s="272">
        <v>0</v>
      </c>
      <c r="AQ139" s="261"/>
      <c r="AR139" s="194">
        <v>0</v>
      </c>
      <c r="AS139" s="194">
        <v>0</v>
      </c>
      <c r="AT139" s="194">
        <v>0</v>
      </c>
      <c r="AU139" s="194">
        <v>0</v>
      </c>
    </row>
    <row r="140" spans="22:47" s="258" customFormat="1">
      <c r="V140" s="262"/>
      <c r="W140" s="194"/>
      <c r="X140" s="262">
        <v>0</v>
      </c>
      <c r="Y140" s="262">
        <v>0</v>
      </c>
      <c r="Z140" s="287">
        <v>0</v>
      </c>
      <c r="AA140" s="288">
        <v>0</v>
      </c>
      <c r="AB140" s="261"/>
      <c r="AC140" s="261"/>
      <c r="AD140" s="261"/>
      <c r="AE140" s="261"/>
      <c r="AF140" s="261"/>
      <c r="AG140" s="261"/>
      <c r="AH140" s="261"/>
      <c r="AI140" s="261"/>
      <c r="AJ140" s="261"/>
      <c r="AK140" s="261"/>
      <c r="AL140" s="271">
        <v>0</v>
      </c>
      <c r="AM140" s="272">
        <v>0</v>
      </c>
      <c r="AN140" s="272">
        <v>0</v>
      </c>
      <c r="AO140" s="272">
        <v>0</v>
      </c>
      <c r="AP140" s="272">
        <v>0</v>
      </c>
      <c r="AQ140" s="261"/>
      <c r="AR140" s="194">
        <v>0</v>
      </c>
      <c r="AS140" s="194">
        <v>0</v>
      </c>
      <c r="AT140" s="194">
        <v>0</v>
      </c>
      <c r="AU140" s="194">
        <v>0</v>
      </c>
    </row>
    <row r="141" spans="22:47" s="258" customFormat="1">
      <c r="V141" s="262"/>
      <c r="W141" s="194"/>
      <c r="X141" s="262">
        <v>0</v>
      </c>
      <c r="Y141" s="262">
        <v>0</v>
      </c>
      <c r="Z141" s="287">
        <v>0</v>
      </c>
      <c r="AA141" s="288">
        <v>0</v>
      </c>
      <c r="AB141" s="261"/>
      <c r="AC141" s="261"/>
      <c r="AD141" s="261"/>
      <c r="AE141" s="261"/>
      <c r="AF141" s="261"/>
      <c r="AG141" s="261"/>
      <c r="AH141" s="261"/>
      <c r="AI141" s="261"/>
      <c r="AJ141" s="261"/>
      <c r="AK141" s="261"/>
      <c r="AL141" s="271">
        <v>0</v>
      </c>
      <c r="AM141" s="272">
        <v>0</v>
      </c>
      <c r="AN141" s="272">
        <v>0</v>
      </c>
      <c r="AO141" s="272">
        <v>0</v>
      </c>
      <c r="AP141" s="272">
        <v>0</v>
      </c>
      <c r="AQ141" s="261"/>
      <c r="AR141" s="194">
        <v>0</v>
      </c>
      <c r="AS141" s="194">
        <v>0</v>
      </c>
      <c r="AT141" s="194">
        <v>0</v>
      </c>
      <c r="AU141" s="194">
        <v>0</v>
      </c>
    </row>
    <row r="142" spans="22:47" s="258" customFormat="1">
      <c r="V142" s="262"/>
      <c r="W142" s="194"/>
      <c r="X142" s="262">
        <v>0</v>
      </c>
      <c r="Y142" s="262">
        <v>0</v>
      </c>
      <c r="Z142" s="287">
        <v>0</v>
      </c>
      <c r="AA142" s="288">
        <v>0</v>
      </c>
      <c r="AB142" s="261"/>
      <c r="AC142" s="261"/>
      <c r="AD142" s="261"/>
      <c r="AE142" s="261"/>
      <c r="AF142" s="261"/>
      <c r="AG142" s="261"/>
      <c r="AH142" s="261"/>
      <c r="AI142" s="261"/>
      <c r="AJ142" s="261"/>
      <c r="AK142" s="261"/>
      <c r="AL142" s="271">
        <v>0</v>
      </c>
      <c r="AM142" s="272">
        <v>0</v>
      </c>
      <c r="AN142" s="272">
        <v>0</v>
      </c>
      <c r="AO142" s="272">
        <v>0</v>
      </c>
      <c r="AP142" s="272">
        <v>0</v>
      </c>
      <c r="AQ142" s="261"/>
      <c r="AR142" s="194">
        <v>0</v>
      </c>
      <c r="AS142" s="194">
        <v>0</v>
      </c>
      <c r="AT142" s="194">
        <v>0</v>
      </c>
      <c r="AU142" s="194">
        <v>0</v>
      </c>
    </row>
    <row r="143" spans="22:47" s="258" customFormat="1">
      <c r="V143" s="262"/>
      <c r="W143" s="194"/>
      <c r="X143" s="262">
        <v>0</v>
      </c>
      <c r="Y143" s="262">
        <v>0</v>
      </c>
      <c r="Z143" s="287">
        <v>0</v>
      </c>
      <c r="AA143" s="288">
        <v>0</v>
      </c>
      <c r="AB143" s="261"/>
      <c r="AC143" s="261"/>
      <c r="AD143" s="261"/>
      <c r="AE143" s="261"/>
      <c r="AF143" s="261"/>
      <c r="AG143" s="261"/>
      <c r="AH143" s="261"/>
      <c r="AI143" s="261"/>
      <c r="AJ143" s="261"/>
      <c r="AK143" s="261"/>
      <c r="AL143" s="271">
        <v>0</v>
      </c>
      <c r="AM143" s="272">
        <v>0</v>
      </c>
      <c r="AN143" s="272">
        <v>0</v>
      </c>
      <c r="AO143" s="272">
        <v>0</v>
      </c>
      <c r="AP143" s="272">
        <v>0</v>
      </c>
      <c r="AQ143" s="261"/>
      <c r="AR143" s="194">
        <v>0</v>
      </c>
      <c r="AS143" s="194">
        <v>0</v>
      </c>
      <c r="AT143" s="194">
        <v>0</v>
      </c>
      <c r="AU143" s="194">
        <v>0</v>
      </c>
    </row>
    <row r="144" spans="22:47" s="258" customFormat="1">
      <c r="V144" s="262"/>
      <c r="W144" s="194"/>
      <c r="X144" s="262">
        <v>0</v>
      </c>
      <c r="Y144" s="262">
        <v>0</v>
      </c>
      <c r="Z144" s="287">
        <v>0</v>
      </c>
      <c r="AA144" s="288">
        <v>0</v>
      </c>
      <c r="AB144" s="261"/>
      <c r="AC144" s="261"/>
      <c r="AD144" s="261"/>
      <c r="AE144" s="261"/>
      <c r="AF144" s="261"/>
      <c r="AG144" s="261"/>
      <c r="AH144" s="261"/>
      <c r="AI144" s="261"/>
      <c r="AJ144" s="261"/>
      <c r="AK144" s="261"/>
      <c r="AL144" s="271">
        <v>0</v>
      </c>
      <c r="AM144" s="272">
        <v>0</v>
      </c>
      <c r="AN144" s="272">
        <v>0</v>
      </c>
      <c r="AO144" s="272">
        <v>0</v>
      </c>
      <c r="AP144" s="272">
        <v>0</v>
      </c>
      <c r="AQ144" s="261"/>
      <c r="AR144" s="194">
        <v>0</v>
      </c>
      <c r="AS144" s="194">
        <v>0</v>
      </c>
      <c r="AT144" s="194">
        <v>0</v>
      </c>
      <c r="AU144" s="194">
        <v>0</v>
      </c>
    </row>
    <row r="145" spans="8:47" s="258" customFormat="1">
      <c r="V145" s="262"/>
      <c r="W145" s="194"/>
      <c r="X145" s="194"/>
      <c r="Y145" s="262"/>
      <c r="Z145" s="262"/>
      <c r="AA145" s="262"/>
      <c r="AB145" s="261"/>
      <c r="AC145" s="261"/>
      <c r="AD145" s="261"/>
      <c r="AE145" s="261"/>
      <c r="AF145" s="261"/>
      <c r="AG145" s="261"/>
      <c r="AH145" s="261"/>
      <c r="AI145" s="261"/>
      <c r="AJ145" s="261"/>
      <c r="AK145" s="261"/>
      <c r="AL145" s="271">
        <v>0</v>
      </c>
      <c r="AM145" s="272">
        <v>0</v>
      </c>
      <c r="AN145" s="272">
        <v>0</v>
      </c>
      <c r="AO145" s="272">
        <v>0</v>
      </c>
      <c r="AP145" s="272">
        <v>0</v>
      </c>
      <c r="AQ145" s="261"/>
      <c r="AR145" s="194">
        <v>0</v>
      </c>
      <c r="AS145" s="194">
        <v>0</v>
      </c>
      <c r="AT145" s="194">
        <v>0</v>
      </c>
      <c r="AU145" s="194">
        <v>0</v>
      </c>
    </row>
    <row r="146" spans="8:47" s="258" customFormat="1">
      <c r="V146" s="276">
        <v>0</v>
      </c>
      <c r="W146" s="194"/>
      <c r="X146" s="194"/>
      <c r="Y146" s="262"/>
      <c r="Z146" s="262"/>
      <c r="AA146" s="262"/>
      <c r="AB146" s="261"/>
      <c r="AC146" s="261"/>
      <c r="AD146" s="261"/>
      <c r="AE146" s="261"/>
      <c r="AF146" s="261"/>
      <c r="AG146" s="261"/>
      <c r="AH146" s="261"/>
      <c r="AI146" s="261"/>
      <c r="AJ146" s="261"/>
      <c r="AK146" s="261"/>
      <c r="AL146" s="271">
        <v>0</v>
      </c>
      <c r="AM146" s="272">
        <v>0</v>
      </c>
      <c r="AN146" s="272">
        <v>0</v>
      </c>
      <c r="AO146" s="272">
        <v>0</v>
      </c>
      <c r="AP146" s="272">
        <v>0</v>
      </c>
      <c r="AQ146" s="261"/>
      <c r="AR146" s="194">
        <v>0</v>
      </c>
      <c r="AS146" s="194">
        <v>0</v>
      </c>
      <c r="AT146" s="194">
        <v>0</v>
      </c>
      <c r="AU146" s="194">
        <v>0</v>
      </c>
    </row>
    <row r="147" spans="8:47" s="258" customFormat="1">
      <c r="H147" s="193"/>
      <c r="I147" s="193"/>
      <c r="J147" s="193"/>
      <c r="K147" s="193"/>
      <c r="L147" s="193"/>
      <c r="M147" s="193"/>
      <c r="N147" s="193"/>
      <c r="O147" s="193"/>
      <c r="P147" s="193"/>
      <c r="Q147" s="193"/>
      <c r="R147" s="193"/>
      <c r="S147" s="193"/>
      <c r="T147" s="193"/>
      <c r="U147" s="193"/>
      <c r="V147" s="269">
        <v>0</v>
      </c>
      <c r="W147" s="198">
        <v>0</v>
      </c>
      <c r="X147" s="270">
        <v>0</v>
      </c>
      <c r="Y147" s="270">
        <v>0</v>
      </c>
      <c r="Z147" s="270">
        <v>0</v>
      </c>
      <c r="AA147" s="262"/>
      <c r="AB147" s="261"/>
      <c r="AC147" s="261"/>
      <c r="AD147" s="261"/>
      <c r="AE147" s="261"/>
      <c r="AF147" s="261"/>
      <c r="AG147" s="261"/>
      <c r="AH147" s="261"/>
      <c r="AI147" s="261"/>
      <c r="AJ147" s="261"/>
      <c r="AK147" s="261"/>
      <c r="AL147" s="271">
        <v>0</v>
      </c>
      <c r="AM147" s="272">
        <v>0</v>
      </c>
      <c r="AN147" s="272">
        <v>0</v>
      </c>
      <c r="AO147" s="272">
        <v>0</v>
      </c>
      <c r="AP147" s="272">
        <v>0</v>
      </c>
      <c r="AQ147" s="261"/>
      <c r="AR147" s="194">
        <v>0</v>
      </c>
      <c r="AS147" s="194">
        <v>0</v>
      </c>
      <c r="AT147" s="194">
        <v>0</v>
      </c>
      <c r="AU147" s="194">
        <v>0</v>
      </c>
    </row>
    <row r="148" spans="8:47" s="258" customFormat="1">
      <c r="H148" s="193"/>
      <c r="I148" s="193"/>
      <c r="J148" s="193"/>
      <c r="K148" s="193"/>
      <c r="L148" s="193"/>
      <c r="M148" s="193"/>
      <c r="N148" s="193"/>
      <c r="O148" s="193"/>
      <c r="P148" s="193"/>
      <c r="Q148" s="193"/>
      <c r="R148" s="193"/>
      <c r="S148" s="193"/>
      <c r="T148" s="193"/>
      <c r="U148" s="193"/>
      <c r="V148" s="262">
        <v>0</v>
      </c>
      <c r="W148" s="194">
        <v>0</v>
      </c>
      <c r="X148" s="262">
        <v>0</v>
      </c>
      <c r="Y148" s="262">
        <v>0</v>
      </c>
      <c r="Z148" s="285">
        <v>0</v>
      </c>
      <c r="AA148" s="262"/>
      <c r="AB148" s="261"/>
      <c r="AC148" s="261"/>
      <c r="AD148" s="261"/>
      <c r="AE148" s="261"/>
      <c r="AF148" s="261"/>
      <c r="AG148" s="261"/>
      <c r="AH148" s="261"/>
      <c r="AI148" s="261"/>
      <c r="AJ148" s="261"/>
      <c r="AK148" s="261"/>
      <c r="AL148" s="271">
        <v>0</v>
      </c>
      <c r="AM148" s="272">
        <v>0</v>
      </c>
      <c r="AN148" s="272">
        <v>0</v>
      </c>
      <c r="AO148" s="272">
        <v>0</v>
      </c>
      <c r="AP148" s="272">
        <v>0</v>
      </c>
      <c r="AQ148" s="261"/>
      <c r="AR148" s="194">
        <v>0</v>
      </c>
      <c r="AS148" s="194">
        <v>0</v>
      </c>
      <c r="AT148" s="194">
        <v>0</v>
      </c>
      <c r="AU148" s="194">
        <v>0</v>
      </c>
    </row>
    <row r="149" spans="8:47" s="258" customFormat="1">
      <c r="H149" s="193"/>
      <c r="I149" s="193"/>
      <c r="J149" s="193"/>
      <c r="K149" s="193"/>
      <c r="L149" s="193"/>
      <c r="M149" s="193"/>
      <c r="N149" s="193"/>
      <c r="O149" s="193"/>
      <c r="P149" s="193"/>
      <c r="Q149" s="193"/>
      <c r="R149" s="193"/>
      <c r="S149" s="193"/>
      <c r="T149" s="193"/>
      <c r="U149" s="193"/>
      <c r="V149" s="262"/>
      <c r="W149" s="194"/>
      <c r="X149" s="262">
        <v>0</v>
      </c>
      <c r="Y149" s="262">
        <v>0</v>
      </c>
      <c r="Z149" s="289">
        <v>0</v>
      </c>
      <c r="AA149" s="262"/>
      <c r="AB149" s="261"/>
      <c r="AC149" s="261"/>
      <c r="AD149" s="261"/>
      <c r="AE149" s="261"/>
      <c r="AF149" s="261"/>
      <c r="AG149" s="261"/>
      <c r="AH149" s="261"/>
      <c r="AI149" s="261"/>
      <c r="AJ149" s="261"/>
      <c r="AK149" s="261"/>
      <c r="AL149" s="271">
        <v>0</v>
      </c>
      <c r="AM149" s="272">
        <v>0</v>
      </c>
      <c r="AN149" s="272">
        <v>0</v>
      </c>
      <c r="AO149" s="272">
        <v>0</v>
      </c>
      <c r="AP149" s="272">
        <v>0</v>
      </c>
      <c r="AQ149" s="261"/>
      <c r="AR149" s="194">
        <v>0</v>
      </c>
      <c r="AS149" s="194">
        <v>0</v>
      </c>
      <c r="AT149" s="194">
        <v>0</v>
      </c>
      <c r="AU149" s="194">
        <v>0</v>
      </c>
    </row>
    <row r="150" spans="8:47" s="258" customFormat="1">
      <c r="H150" s="261"/>
      <c r="I150" s="261"/>
      <c r="J150" s="261"/>
      <c r="K150" s="261"/>
      <c r="L150" s="261"/>
      <c r="M150" s="261"/>
      <c r="N150" s="261"/>
      <c r="O150" s="261"/>
      <c r="P150" s="193"/>
      <c r="Q150" s="261"/>
      <c r="R150" s="193"/>
      <c r="S150" s="193"/>
      <c r="T150" s="193"/>
      <c r="U150" s="193"/>
      <c r="V150" s="262"/>
      <c r="W150" s="194"/>
      <c r="X150" s="262">
        <v>0</v>
      </c>
      <c r="Y150" s="262">
        <v>0</v>
      </c>
      <c r="Z150" s="289">
        <v>0</v>
      </c>
      <c r="AA150" s="262"/>
      <c r="AB150" s="261"/>
      <c r="AC150" s="261"/>
      <c r="AD150" s="261"/>
      <c r="AE150" s="261"/>
      <c r="AF150" s="261"/>
      <c r="AG150" s="261"/>
      <c r="AH150" s="261"/>
      <c r="AI150" s="261"/>
      <c r="AJ150" s="261"/>
      <c r="AK150" s="261"/>
      <c r="AL150" s="271">
        <v>0</v>
      </c>
      <c r="AM150" s="272">
        <v>0</v>
      </c>
      <c r="AN150" s="272">
        <v>0</v>
      </c>
      <c r="AO150" s="272">
        <v>0</v>
      </c>
      <c r="AP150" s="272">
        <v>0</v>
      </c>
      <c r="AQ150" s="261"/>
      <c r="AR150" s="194">
        <v>0</v>
      </c>
      <c r="AS150" s="194">
        <v>0</v>
      </c>
      <c r="AT150" s="194">
        <v>0</v>
      </c>
      <c r="AU150" s="194">
        <v>0</v>
      </c>
    </row>
    <row r="151" spans="8:47" s="258" customFormat="1">
      <c r="R151" s="193"/>
      <c r="S151" s="193"/>
      <c r="T151" s="193"/>
      <c r="U151" s="193"/>
      <c r="V151" s="262"/>
      <c r="W151" s="194"/>
      <c r="X151" s="262">
        <v>0</v>
      </c>
      <c r="Y151" s="262">
        <v>0</v>
      </c>
      <c r="Z151" s="289">
        <v>0</v>
      </c>
      <c r="AA151" s="262"/>
      <c r="AB151" s="261"/>
      <c r="AC151" s="261"/>
      <c r="AD151" s="261"/>
      <c r="AE151" s="261"/>
      <c r="AF151" s="261"/>
      <c r="AG151" s="261"/>
      <c r="AH151" s="261"/>
      <c r="AI151" s="261"/>
      <c r="AJ151" s="261"/>
      <c r="AK151" s="261"/>
      <c r="AL151" s="271">
        <v>0</v>
      </c>
      <c r="AM151" s="272">
        <v>0</v>
      </c>
      <c r="AN151" s="272">
        <v>0</v>
      </c>
      <c r="AO151" s="272">
        <v>0</v>
      </c>
      <c r="AP151" s="272">
        <v>0</v>
      </c>
      <c r="AQ151" s="261"/>
      <c r="AR151" s="194">
        <v>0</v>
      </c>
      <c r="AS151" s="194">
        <v>0</v>
      </c>
      <c r="AT151" s="194">
        <v>0</v>
      </c>
      <c r="AU151" s="194">
        <v>0</v>
      </c>
    </row>
    <row r="152" spans="8:47" s="258" customFormat="1">
      <c r="R152" s="193"/>
      <c r="S152" s="193"/>
      <c r="T152" s="193"/>
      <c r="U152" s="193"/>
      <c r="V152" s="262"/>
      <c r="W152" s="194"/>
      <c r="X152" s="262">
        <v>0</v>
      </c>
      <c r="Y152" s="262">
        <v>0</v>
      </c>
      <c r="Z152" s="289">
        <v>0</v>
      </c>
      <c r="AA152" s="262"/>
      <c r="AB152" s="261"/>
      <c r="AC152" s="261"/>
      <c r="AD152" s="261"/>
      <c r="AE152" s="261"/>
      <c r="AF152" s="261"/>
      <c r="AG152" s="261"/>
      <c r="AH152" s="261"/>
      <c r="AI152" s="261"/>
      <c r="AJ152" s="261"/>
      <c r="AK152" s="261"/>
      <c r="AL152" s="271">
        <v>0</v>
      </c>
      <c r="AM152" s="272">
        <v>0</v>
      </c>
      <c r="AN152" s="272">
        <v>0</v>
      </c>
      <c r="AO152" s="272">
        <v>0</v>
      </c>
      <c r="AP152" s="272">
        <v>0</v>
      </c>
      <c r="AQ152" s="261"/>
      <c r="AR152" s="194">
        <v>0</v>
      </c>
      <c r="AS152" s="194">
        <v>0</v>
      </c>
      <c r="AT152" s="194">
        <v>0</v>
      </c>
      <c r="AU152" s="194">
        <v>0</v>
      </c>
    </row>
    <row r="153" spans="8:47" s="258" customFormat="1">
      <c r="R153" s="193"/>
      <c r="S153" s="193"/>
      <c r="T153" s="193"/>
      <c r="U153" s="193"/>
      <c r="V153" s="262"/>
      <c r="W153" s="194"/>
      <c r="X153" s="262">
        <v>0</v>
      </c>
      <c r="Y153" s="262">
        <v>0</v>
      </c>
      <c r="Z153" s="289">
        <v>0</v>
      </c>
      <c r="AA153" s="262"/>
      <c r="AB153" s="261"/>
      <c r="AC153" s="261"/>
      <c r="AD153" s="261"/>
      <c r="AE153" s="261"/>
      <c r="AF153" s="261"/>
      <c r="AG153" s="261"/>
      <c r="AH153" s="261"/>
      <c r="AI153" s="261"/>
      <c r="AJ153" s="261"/>
      <c r="AK153" s="261"/>
      <c r="AL153" s="271">
        <v>0</v>
      </c>
      <c r="AM153" s="272">
        <v>0</v>
      </c>
      <c r="AN153" s="272">
        <v>0</v>
      </c>
      <c r="AO153" s="272">
        <v>0</v>
      </c>
      <c r="AP153" s="272">
        <v>0</v>
      </c>
      <c r="AQ153" s="261"/>
      <c r="AR153" s="194">
        <v>0</v>
      </c>
      <c r="AS153" s="194">
        <v>0</v>
      </c>
      <c r="AT153" s="194">
        <v>0</v>
      </c>
      <c r="AU153" s="194">
        <v>0</v>
      </c>
    </row>
    <row r="154" spans="8:47" s="258" customFormat="1">
      <c r="R154" s="193"/>
      <c r="S154" s="193"/>
      <c r="T154" s="193"/>
      <c r="U154" s="193"/>
      <c r="V154" s="262"/>
      <c r="W154" s="194"/>
      <c r="X154" s="262">
        <v>0</v>
      </c>
      <c r="Y154" s="262">
        <v>0</v>
      </c>
      <c r="Z154" s="289">
        <v>0</v>
      </c>
      <c r="AA154" s="262"/>
      <c r="AB154" s="261"/>
      <c r="AC154" s="261"/>
      <c r="AD154" s="261"/>
      <c r="AE154" s="261"/>
      <c r="AF154" s="261"/>
      <c r="AG154" s="261"/>
      <c r="AH154" s="261"/>
      <c r="AI154" s="261"/>
      <c r="AJ154" s="261"/>
      <c r="AK154" s="261"/>
      <c r="AL154" s="271">
        <v>0</v>
      </c>
      <c r="AM154" s="272">
        <v>0</v>
      </c>
      <c r="AN154" s="272">
        <v>0</v>
      </c>
      <c r="AO154" s="272">
        <v>0</v>
      </c>
      <c r="AP154" s="272">
        <v>0</v>
      </c>
      <c r="AQ154" s="261"/>
      <c r="AR154" s="194">
        <v>0</v>
      </c>
      <c r="AS154" s="194">
        <v>0</v>
      </c>
      <c r="AT154" s="194">
        <v>0</v>
      </c>
      <c r="AU154" s="194">
        <v>0</v>
      </c>
    </row>
    <row r="155" spans="8:47" s="258" customFormat="1">
      <c r="R155" s="193"/>
      <c r="S155" s="193"/>
      <c r="T155" s="193"/>
      <c r="U155" s="193"/>
      <c r="V155" s="262"/>
      <c r="W155" s="194"/>
      <c r="X155" s="262">
        <v>0</v>
      </c>
      <c r="Y155" s="262">
        <v>0</v>
      </c>
      <c r="Z155" s="289">
        <v>0</v>
      </c>
      <c r="AA155" s="262"/>
      <c r="AB155" s="261"/>
      <c r="AC155" s="261"/>
      <c r="AD155" s="261"/>
      <c r="AE155" s="261"/>
      <c r="AF155" s="261"/>
      <c r="AG155" s="261"/>
      <c r="AH155" s="261"/>
      <c r="AI155" s="261"/>
      <c r="AJ155" s="261"/>
      <c r="AK155" s="261"/>
      <c r="AL155" s="271">
        <v>0</v>
      </c>
      <c r="AM155" s="272">
        <v>0</v>
      </c>
      <c r="AN155" s="272">
        <v>0</v>
      </c>
      <c r="AO155" s="272">
        <v>0</v>
      </c>
      <c r="AP155" s="272">
        <v>0</v>
      </c>
      <c r="AQ155" s="261"/>
      <c r="AR155" s="194">
        <v>0</v>
      </c>
      <c r="AS155" s="194">
        <v>0</v>
      </c>
      <c r="AT155" s="194">
        <v>0</v>
      </c>
      <c r="AU155" s="194">
        <v>0</v>
      </c>
    </row>
    <row r="156" spans="8:47" s="258" customFormat="1">
      <c r="R156" s="193"/>
      <c r="S156" s="193"/>
      <c r="T156" s="193"/>
      <c r="U156" s="193"/>
      <c r="V156" s="262"/>
      <c r="W156" s="194"/>
      <c r="X156" s="194"/>
      <c r="Y156" s="262"/>
      <c r="Z156" s="262"/>
      <c r="AA156" s="262"/>
      <c r="AB156" s="261"/>
      <c r="AC156" s="261"/>
      <c r="AD156" s="261"/>
      <c r="AE156" s="261"/>
      <c r="AF156" s="261"/>
      <c r="AG156" s="261"/>
      <c r="AH156" s="261"/>
      <c r="AI156" s="261"/>
      <c r="AJ156" s="261"/>
      <c r="AK156" s="261"/>
      <c r="AL156" s="271">
        <v>0</v>
      </c>
      <c r="AM156" s="272">
        <v>0</v>
      </c>
      <c r="AN156" s="272">
        <v>0</v>
      </c>
      <c r="AO156" s="272">
        <v>0</v>
      </c>
      <c r="AP156" s="272">
        <v>0</v>
      </c>
      <c r="AQ156" s="261"/>
      <c r="AR156" s="194">
        <v>0</v>
      </c>
      <c r="AS156" s="194">
        <v>0</v>
      </c>
      <c r="AT156" s="194">
        <v>0</v>
      </c>
      <c r="AU156" s="194">
        <v>0</v>
      </c>
    </row>
    <row r="157" spans="8:47" s="258" customFormat="1">
      <c r="R157" s="193"/>
      <c r="S157" s="193"/>
      <c r="T157" s="193"/>
      <c r="U157" s="193"/>
      <c r="V157" s="276">
        <v>0</v>
      </c>
      <c r="W157" s="194"/>
      <c r="X157" s="198">
        <v>0</v>
      </c>
      <c r="Y157" s="271">
        <v>0</v>
      </c>
      <c r="Z157" s="262"/>
      <c r="AA157" s="262"/>
      <c r="AB157" s="261"/>
      <c r="AC157" s="261"/>
      <c r="AD157" s="261"/>
      <c r="AE157" s="261"/>
      <c r="AF157" s="261"/>
      <c r="AG157" s="261"/>
      <c r="AH157" s="261"/>
      <c r="AI157" s="261"/>
      <c r="AJ157" s="261"/>
      <c r="AK157" s="261"/>
      <c r="AL157" s="271">
        <v>0</v>
      </c>
      <c r="AM157" s="272">
        <v>0</v>
      </c>
      <c r="AN157" s="272">
        <v>0</v>
      </c>
      <c r="AO157" s="272">
        <v>0</v>
      </c>
      <c r="AP157" s="272">
        <v>0</v>
      </c>
      <c r="AQ157" s="261"/>
      <c r="AR157" s="194">
        <v>0</v>
      </c>
      <c r="AS157" s="194">
        <v>0</v>
      </c>
      <c r="AT157" s="194">
        <v>0</v>
      </c>
      <c r="AU157" s="194">
        <v>0</v>
      </c>
    </row>
    <row r="158" spans="8:47" s="258" customFormat="1">
      <c r="H158" s="261"/>
      <c r="I158" s="261"/>
      <c r="J158" s="261"/>
      <c r="K158" s="261"/>
      <c r="L158" s="295">
        <v>0</v>
      </c>
      <c r="M158" s="295">
        <v>0</v>
      </c>
      <c r="N158" s="269">
        <v>0</v>
      </c>
      <c r="O158" s="269">
        <v>0</v>
      </c>
      <c r="P158" s="295">
        <v>0</v>
      </c>
      <c r="Q158" s="295">
        <v>0</v>
      </c>
      <c r="R158" s="193"/>
      <c r="S158" s="193"/>
      <c r="T158" s="193"/>
      <c r="U158" s="193"/>
      <c r="V158" s="269">
        <v>0</v>
      </c>
      <c r="W158" s="198">
        <v>0</v>
      </c>
      <c r="X158" s="270">
        <v>0</v>
      </c>
      <c r="Y158" s="270">
        <v>0</v>
      </c>
      <c r="Z158" s="194"/>
      <c r="AA158" s="194"/>
      <c r="AB158" s="270">
        <v>0</v>
      </c>
      <c r="AC158" s="193"/>
      <c r="AD158" s="261"/>
      <c r="AE158" s="261"/>
      <c r="AF158" s="261"/>
      <c r="AG158" s="261"/>
      <c r="AH158" s="261"/>
      <c r="AI158" s="261"/>
      <c r="AJ158" s="261"/>
      <c r="AK158" s="261"/>
      <c r="AL158" s="271">
        <v>0</v>
      </c>
      <c r="AM158" s="272">
        <v>0</v>
      </c>
      <c r="AN158" s="272">
        <v>0</v>
      </c>
      <c r="AO158" s="272">
        <v>0</v>
      </c>
      <c r="AP158" s="272">
        <v>0</v>
      </c>
      <c r="AQ158" s="261"/>
      <c r="AR158" s="194">
        <v>0</v>
      </c>
      <c r="AS158" s="194">
        <v>0</v>
      </c>
      <c r="AT158" s="194">
        <v>0</v>
      </c>
      <c r="AU158" s="194">
        <v>0</v>
      </c>
    </row>
    <row r="159" spans="8:47" s="258" customFormat="1">
      <c r="H159" s="261"/>
      <c r="I159" s="269">
        <v>0</v>
      </c>
      <c r="J159" s="295">
        <v>0</v>
      </c>
      <c r="K159" s="263">
        <v>0</v>
      </c>
      <c r="L159" s="306">
        <v>0</v>
      </c>
      <c r="M159" s="306">
        <v>0</v>
      </c>
      <c r="N159" s="306">
        <v>0</v>
      </c>
      <c r="O159" s="306">
        <v>0</v>
      </c>
      <c r="P159" s="306">
        <v>0</v>
      </c>
      <c r="Q159" s="306">
        <v>0</v>
      </c>
      <c r="R159" s="193"/>
      <c r="S159" s="193"/>
      <c r="T159" s="193"/>
      <c r="U159" s="193"/>
      <c r="V159" s="262">
        <v>0</v>
      </c>
      <c r="W159" s="194">
        <v>0</v>
      </c>
      <c r="X159" s="262">
        <v>0</v>
      </c>
      <c r="Y159" s="262">
        <v>0</v>
      </c>
      <c r="Z159" s="193"/>
      <c r="AA159" s="290">
        <v>0</v>
      </c>
      <c r="AB159" s="289">
        <v>0</v>
      </c>
      <c r="AC159" s="193"/>
      <c r="AD159" s="261"/>
      <c r="AE159" s="261"/>
      <c r="AF159" s="261"/>
      <c r="AG159" s="261"/>
      <c r="AH159" s="261"/>
      <c r="AI159" s="261"/>
      <c r="AJ159" s="261"/>
      <c r="AK159" s="261"/>
      <c r="AL159" s="271">
        <v>0</v>
      </c>
      <c r="AM159" s="272">
        <v>0</v>
      </c>
      <c r="AN159" s="272">
        <v>0</v>
      </c>
      <c r="AO159" s="272">
        <v>0</v>
      </c>
      <c r="AP159" s="272">
        <v>0</v>
      </c>
      <c r="AQ159" s="261"/>
      <c r="AR159" s="194">
        <v>0</v>
      </c>
      <c r="AS159" s="194">
        <v>0</v>
      </c>
      <c r="AT159" s="194">
        <v>0</v>
      </c>
      <c r="AU159" s="194">
        <v>0</v>
      </c>
    </row>
    <row r="160" spans="8:47" s="258" customFormat="1">
      <c r="H160" s="291">
        <v>0</v>
      </c>
      <c r="I160" s="262">
        <v>0</v>
      </c>
      <c r="J160" s="260">
        <v>0</v>
      </c>
      <c r="K160" s="259"/>
      <c r="L160" s="259">
        <v>0</v>
      </c>
      <c r="M160" s="326">
        <v>0</v>
      </c>
      <c r="N160" s="326">
        <v>0</v>
      </c>
      <c r="O160" s="326"/>
      <c r="P160" s="327"/>
      <c r="Q160" s="287"/>
      <c r="R160" s="193"/>
      <c r="S160" s="193"/>
      <c r="T160" s="193"/>
      <c r="U160" s="193"/>
      <c r="V160" s="262"/>
      <c r="W160" s="194"/>
      <c r="X160" s="262">
        <v>0</v>
      </c>
      <c r="Y160" s="262">
        <v>0</v>
      </c>
      <c r="Z160" s="194">
        <v>0</v>
      </c>
      <c r="AA160" s="292">
        <v>0</v>
      </c>
      <c r="AB160" s="289">
        <v>0</v>
      </c>
      <c r="AC160" s="193"/>
      <c r="AD160" s="261"/>
      <c r="AE160" s="261"/>
      <c r="AF160" s="261"/>
      <c r="AG160" s="261"/>
      <c r="AH160" s="261"/>
      <c r="AI160" s="261"/>
      <c r="AJ160" s="261"/>
      <c r="AK160" s="261"/>
      <c r="AL160" s="271">
        <v>0</v>
      </c>
      <c r="AM160" s="272">
        <v>0</v>
      </c>
      <c r="AN160" s="272">
        <v>0</v>
      </c>
      <c r="AO160" s="272">
        <v>0</v>
      </c>
      <c r="AP160" s="272">
        <v>0</v>
      </c>
      <c r="AQ160" s="261"/>
      <c r="AR160" s="194">
        <v>0</v>
      </c>
      <c r="AS160" s="194">
        <v>0</v>
      </c>
      <c r="AT160" s="194">
        <v>0</v>
      </c>
      <c r="AU160" s="194">
        <v>0</v>
      </c>
    </row>
    <row r="161" spans="8:47" s="258" customFormat="1">
      <c r="H161" s="291">
        <v>0</v>
      </c>
      <c r="I161" s="262"/>
      <c r="J161" s="260"/>
      <c r="K161" s="259"/>
      <c r="L161" s="259"/>
      <c r="M161" s="326"/>
      <c r="N161" s="326"/>
      <c r="O161" s="326"/>
      <c r="P161" s="327"/>
      <c r="Q161" s="287"/>
      <c r="R161" s="193"/>
      <c r="S161" s="193"/>
      <c r="T161" s="193"/>
      <c r="U161" s="193"/>
      <c r="V161" s="262"/>
      <c r="W161" s="194"/>
      <c r="X161" s="262">
        <v>0</v>
      </c>
      <c r="Y161" s="262">
        <v>0</v>
      </c>
      <c r="Z161" s="194">
        <v>0</v>
      </c>
      <c r="AA161" s="292">
        <v>0</v>
      </c>
      <c r="AB161" s="289">
        <v>0</v>
      </c>
      <c r="AC161" s="193"/>
      <c r="AD161" s="261"/>
      <c r="AE161" s="261"/>
      <c r="AF161" s="261"/>
      <c r="AG161" s="261"/>
      <c r="AH161" s="261"/>
      <c r="AI161" s="261"/>
      <c r="AJ161" s="261"/>
      <c r="AK161" s="261"/>
      <c r="AL161" s="271">
        <v>0</v>
      </c>
      <c r="AM161" s="272">
        <v>0</v>
      </c>
      <c r="AN161" s="272">
        <v>0</v>
      </c>
      <c r="AO161" s="272">
        <v>0</v>
      </c>
      <c r="AP161" s="272">
        <v>0</v>
      </c>
      <c r="AQ161" s="261"/>
      <c r="AR161" s="194">
        <v>0</v>
      </c>
      <c r="AS161" s="194">
        <v>0</v>
      </c>
      <c r="AT161" s="194">
        <v>0</v>
      </c>
      <c r="AU161" s="194">
        <v>0</v>
      </c>
    </row>
    <row r="162" spans="8:47" s="258" customFormat="1">
      <c r="H162" s="293"/>
      <c r="I162" s="193"/>
      <c r="J162" s="193"/>
      <c r="K162" s="193"/>
      <c r="L162" s="193"/>
      <c r="M162" s="193"/>
      <c r="N162" s="193"/>
      <c r="O162" s="193"/>
      <c r="P162" s="193"/>
      <c r="Q162" s="193"/>
      <c r="R162" s="193"/>
      <c r="S162" s="193"/>
      <c r="T162" s="193"/>
      <c r="U162" s="193"/>
      <c r="V162" s="262"/>
      <c r="W162" s="194"/>
      <c r="X162" s="262">
        <v>0</v>
      </c>
      <c r="Y162" s="262">
        <v>0</v>
      </c>
      <c r="Z162" s="194">
        <v>0</v>
      </c>
      <c r="AA162" s="292">
        <v>0</v>
      </c>
      <c r="AB162" s="289">
        <v>0</v>
      </c>
      <c r="AC162" s="193"/>
      <c r="AD162" s="261"/>
      <c r="AE162" s="261"/>
      <c r="AF162" s="261"/>
      <c r="AG162" s="261"/>
      <c r="AH162" s="261"/>
      <c r="AI162" s="261"/>
      <c r="AJ162" s="261"/>
      <c r="AK162" s="261"/>
      <c r="AL162" s="271">
        <v>0</v>
      </c>
      <c r="AM162" s="272">
        <v>0</v>
      </c>
      <c r="AN162" s="272">
        <v>0</v>
      </c>
      <c r="AO162" s="272">
        <v>0</v>
      </c>
      <c r="AP162" s="272">
        <v>0</v>
      </c>
      <c r="AQ162" s="261"/>
      <c r="AR162" s="194">
        <v>0</v>
      </c>
      <c r="AS162" s="194">
        <v>0</v>
      </c>
      <c r="AT162" s="194">
        <v>0</v>
      </c>
      <c r="AU162" s="194">
        <v>0</v>
      </c>
    </row>
    <row r="163" spans="8:47" s="258" customFormat="1">
      <c r="H163" s="291"/>
      <c r="I163" s="193"/>
      <c r="J163" s="193"/>
      <c r="K163" s="193"/>
      <c r="L163" s="306">
        <v>0</v>
      </c>
      <c r="M163" s="306">
        <v>0</v>
      </c>
      <c r="N163" s="306">
        <v>0</v>
      </c>
      <c r="O163" s="306">
        <v>0</v>
      </c>
      <c r="P163" s="306">
        <v>0</v>
      </c>
      <c r="Q163" s="306">
        <v>0</v>
      </c>
      <c r="R163" s="193"/>
      <c r="S163" s="193"/>
      <c r="T163" s="193"/>
      <c r="U163" s="193"/>
      <c r="V163" s="262"/>
      <c r="W163" s="194"/>
      <c r="X163" s="262">
        <v>0</v>
      </c>
      <c r="Y163" s="262">
        <v>0</v>
      </c>
      <c r="Z163" s="194">
        <v>0</v>
      </c>
      <c r="AA163" s="292">
        <v>0</v>
      </c>
      <c r="AB163" s="289">
        <v>0</v>
      </c>
      <c r="AC163" s="193"/>
      <c r="AD163" s="261"/>
      <c r="AE163" s="261"/>
      <c r="AF163" s="261"/>
      <c r="AG163" s="261"/>
      <c r="AH163" s="261"/>
      <c r="AI163" s="261"/>
      <c r="AJ163" s="261"/>
      <c r="AK163" s="261"/>
      <c r="AL163" s="271">
        <v>0</v>
      </c>
      <c r="AM163" s="272">
        <v>0</v>
      </c>
      <c r="AN163" s="272">
        <v>0</v>
      </c>
      <c r="AO163" s="272">
        <v>0</v>
      </c>
      <c r="AP163" s="272">
        <v>0</v>
      </c>
      <c r="AQ163" s="261"/>
      <c r="AR163" s="194">
        <v>0</v>
      </c>
      <c r="AS163" s="194">
        <v>0</v>
      </c>
      <c r="AT163" s="194">
        <v>0</v>
      </c>
      <c r="AU163" s="194">
        <v>0</v>
      </c>
    </row>
    <row r="164" spans="8:47" s="258" customFormat="1">
      <c r="H164" s="291">
        <v>0</v>
      </c>
      <c r="I164" s="262"/>
      <c r="J164" s="260"/>
      <c r="K164" s="259"/>
      <c r="L164" s="259"/>
      <c r="M164" s="326"/>
      <c r="N164" s="326"/>
      <c r="O164" s="326"/>
      <c r="P164" s="327"/>
      <c r="Q164" s="287"/>
      <c r="R164" s="193"/>
      <c r="S164" s="193"/>
      <c r="T164" s="193"/>
      <c r="U164" s="193"/>
      <c r="V164" s="262"/>
      <c r="W164" s="194"/>
      <c r="X164" s="262">
        <v>0</v>
      </c>
      <c r="Y164" s="262">
        <v>0</v>
      </c>
      <c r="Z164" s="194">
        <v>0</v>
      </c>
      <c r="AA164" s="292">
        <v>0</v>
      </c>
      <c r="AB164" s="289">
        <v>0</v>
      </c>
      <c r="AC164" s="193"/>
      <c r="AD164" s="261"/>
      <c r="AE164" s="261"/>
      <c r="AF164" s="261"/>
      <c r="AG164" s="261"/>
      <c r="AH164" s="261"/>
      <c r="AI164" s="261"/>
      <c r="AJ164" s="261"/>
      <c r="AK164" s="261"/>
      <c r="AL164" s="271">
        <v>0</v>
      </c>
      <c r="AM164" s="272">
        <v>0</v>
      </c>
      <c r="AN164" s="272">
        <v>0</v>
      </c>
      <c r="AO164" s="272">
        <v>0</v>
      </c>
      <c r="AP164" s="272">
        <v>0</v>
      </c>
      <c r="AQ164" s="261"/>
      <c r="AR164" s="194">
        <v>0</v>
      </c>
      <c r="AS164" s="194">
        <v>0</v>
      </c>
      <c r="AT164" s="194">
        <v>0</v>
      </c>
      <c r="AU164" s="194">
        <v>0</v>
      </c>
    </row>
    <row r="165" spans="8:47" s="258" customFormat="1">
      <c r="H165" s="193"/>
      <c r="I165" s="193"/>
      <c r="J165" s="259"/>
      <c r="K165" s="259"/>
      <c r="L165" s="259"/>
      <c r="M165" s="259"/>
      <c r="N165" s="259"/>
      <c r="O165" s="259"/>
      <c r="P165" s="259"/>
      <c r="Q165" s="259"/>
      <c r="R165" s="193"/>
      <c r="S165" s="193"/>
      <c r="T165" s="193"/>
      <c r="U165" s="193"/>
      <c r="V165" s="262"/>
      <c r="W165" s="194"/>
      <c r="X165" s="262">
        <v>0</v>
      </c>
      <c r="Y165" s="262">
        <v>0</v>
      </c>
      <c r="Z165" s="194">
        <v>0</v>
      </c>
      <c r="AA165" s="292">
        <v>0</v>
      </c>
      <c r="AB165" s="289">
        <v>0</v>
      </c>
      <c r="AC165" s="193"/>
      <c r="AD165" s="261"/>
      <c r="AE165" s="261"/>
      <c r="AF165" s="261"/>
      <c r="AG165" s="261"/>
      <c r="AH165" s="261"/>
      <c r="AI165" s="261"/>
      <c r="AJ165" s="261"/>
      <c r="AK165" s="261"/>
      <c r="AL165" s="271">
        <v>0</v>
      </c>
      <c r="AM165" s="272">
        <v>0</v>
      </c>
      <c r="AN165" s="272">
        <v>0</v>
      </c>
      <c r="AO165" s="272">
        <v>0</v>
      </c>
      <c r="AP165" s="272">
        <v>0</v>
      </c>
      <c r="AQ165" s="261"/>
      <c r="AR165" s="194">
        <v>0</v>
      </c>
      <c r="AS165" s="194">
        <v>0</v>
      </c>
      <c r="AT165" s="194">
        <v>0</v>
      </c>
      <c r="AU165" s="194">
        <v>0</v>
      </c>
    </row>
    <row r="166" spans="8:47" s="258" customFormat="1">
      <c r="H166" s="193"/>
      <c r="I166" s="193"/>
      <c r="J166" s="259"/>
      <c r="K166" s="259"/>
      <c r="L166" s="259"/>
      <c r="M166" s="259"/>
      <c r="N166" s="259"/>
      <c r="O166" s="259"/>
      <c r="P166" s="259"/>
      <c r="Q166" s="259"/>
      <c r="R166" s="193"/>
      <c r="S166" s="193"/>
      <c r="T166" s="193"/>
      <c r="U166" s="193"/>
      <c r="V166" s="262"/>
      <c r="W166" s="194"/>
      <c r="X166" s="262">
        <v>0</v>
      </c>
      <c r="Y166" s="262">
        <v>0</v>
      </c>
      <c r="Z166" s="194">
        <v>0</v>
      </c>
      <c r="AA166" s="292">
        <v>0</v>
      </c>
      <c r="AB166" s="289">
        <v>0</v>
      </c>
      <c r="AC166" s="261"/>
      <c r="AD166" s="261"/>
      <c r="AE166" s="261"/>
      <c r="AF166" s="261"/>
      <c r="AG166" s="261"/>
      <c r="AH166" s="261"/>
      <c r="AI166" s="261"/>
      <c r="AJ166" s="261"/>
      <c r="AK166" s="261"/>
      <c r="AL166" s="271">
        <v>0</v>
      </c>
      <c r="AM166" s="272">
        <v>0</v>
      </c>
      <c r="AN166" s="272">
        <v>0</v>
      </c>
      <c r="AO166" s="272">
        <v>0</v>
      </c>
      <c r="AP166" s="272">
        <v>0</v>
      </c>
      <c r="AQ166" s="261"/>
      <c r="AR166" s="194">
        <v>0</v>
      </c>
      <c r="AS166" s="194">
        <v>0</v>
      </c>
      <c r="AT166" s="194">
        <v>0</v>
      </c>
      <c r="AU166" s="194">
        <v>0</v>
      </c>
    </row>
    <row r="167" spans="8:47" s="258" customFormat="1">
      <c r="H167" s="193"/>
      <c r="I167" s="193"/>
      <c r="J167" s="259"/>
      <c r="K167" s="259"/>
      <c r="L167" s="259"/>
      <c r="M167" s="259"/>
      <c r="N167" s="259"/>
      <c r="O167" s="259"/>
      <c r="P167" s="259"/>
      <c r="Q167" s="259"/>
      <c r="R167" s="193"/>
      <c r="S167" s="193"/>
      <c r="T167" s="193"/>
      <c r="U167" s="193"/>
      <c r="V167" s="276">
        <v>0</v>
      </c>
      <c r="W167" s="194"/>
      <c r="X167" s="194"/>
      <c r="Y167" s="262"/>
      <c r="Z167" s="262"/>
      <c r="AA167" s="262"/>
      <c r="AB167" s="261"/>
      <c r="AC167" s="261"/>
      <c r="AD167" s="261"/>
      <c r="AE167" s="261"/>
      <c r="AF167" s="261"/>
      <c r="AG167" s="261"/>
      <c r="AH167" s="261"/>
      <c r="AI167" s="261"/>
      <c r="AJ167" s="261"/>
      <c r="AK167" s="261"/>
      <c r="AL167" s="271">
        <v>0</v>
      </c>
      <c r="AM167" s="272">
        <v>0</v>
      </c>
      <c r="AN167" s="272">
        <v>0</v>
      </c>
      <c r="AO167" s="272">
        <v>0</v>
      </c>
      <c r="AP167" s="272">
        <v>0</v>
      </c>
      <c r="AQ167" s="261"/>
      <c r="AR167" s="194">
        <v>0</v>
      </c>
      <c r="AS167" s="194">
        <v>0</v>
      </c>
      <c r="AT167" s="194">
        <v>0</v>
      </c>
      <c r="AU167" s="194">
        <v>0</v>
      </c>
    </row>
    <row r="168" spans="8:47" s="258" customFormat="1">
      <c r="H168" s="193"/>
      <c r="I168" s="193"/>
      <c r="J168" s="259"/>
      <c r="K168" s="259"/>
      <c r="L168" s="259"/>
      <c r="M168" s="259"/>
      <c r="N168" s="259"/>
      <c r="O168" s="259"/>
      <c r="P168" s="259"/>
      <c r="Q168" s="259"/>
      <c r="R168" s="193"/>
      <c r="S168" s="193"/>
      <c r="T168" s="193"/>
      <c r="U168" s="193"/>
      <c r="V168" s="269">
        <v>0</v>
      </c>
      <c r="W168" s="198">
        <v>0</v>
      </c>
      <c r="X168" s="270">
        <v>0</v>
      </c>
      <c r="Y168" s="270">
        <v>0</v>
      </c>
      <c r="Z168" s="269">
        <v>0</v>
      </c>
      <c r="AA168" s="262"/>
      <c r="AB168" s="261"/>
      <c r="AC168" s="261"/>
      <c r="AD168" s="261"/>
      <c r="AE168" s="261"/>
      <c r="AF168" s="261"/>
      <c r="AG168" s="261"/>
      <c r="AH168" s="261"/>
      <c r="AI168" s="261"/>
      <c r="AJ168" s="261"/>
      <c r="AK168" s="261"/>
      <c r="AL168" s="271">
        <v>0</v>
      </c>
      <c r="AM168" s="272">
        <v>0</v>
      </c>
      <c r="AN168" s="272">
        <v>0</v>
      </c>
      <c r="AO168" s="272">
        <v>0</v>
      </c>
      <c r="AP168" s="272">
        <v>0</v>
      </c>
      <c r="AQ168" s="261"/>
      <c r="AR168" s="194">
        <v>0</v>
      </c>
      <c r="AS168" s="194">
        <v>0</v>
      </c>
      <c r="AT168" s="194">
        <v>0</v>
      </c>
      <c r="AU168" s="194">
        <v>0</v>
      </c>
    </row>
    <row r="169" spans="8:47" s="258" customFormat="1">
      <c r="H169" s="193"/>
      <c r="I169" s="193"/>
      <c r="J169" s="259"/>
      <c r="K169" s="259"/>
      <c r="L169" s="259"/>
      <c r="M169" s="259"/>
      <c r="N169" s="259"/>
      <c r="O169" s="259"/>
      <c r="P169" s="259"/>
      <c r="Q169" s="259"/>
      <c r="R169" s="193"/>
      <c r="S169" s="193"/>
      <c r="T169" s="193"/>
      <c r="U169" s="193"/>
      <c r="V169" s="262">
        <v>0</v>
      </c>
      <c r="W169" s="194">
        <v>0</v>
      </c>
      <c r="X169" s="262">
        <v>0</v>
      </c>
      <c r="Y169" s="262">
        <v>0</v>
      </c>
      <c r="Z169" s="285">
        <v>0</v>
      </c>
      <c r="AA169" s="262"/>
      <c r="AB169" s="261"/>
      <c r="AC169" s="261"/>
      <c r="AD169" s="261"/>
      <c r="AE169" s="261"/>
      <c r="AF169" s="261"/>
      <c r="AG169" s="261"/>
      <c r="AH169" s="261"/>
      <c r="AI169" s="261"/>
      <c r="AJ169" s="261"/>
      <c r="AK169" s="261"/>
      <c r="AL169" s="271">
        <v>0</v>
      </c>
      <c r="AM169" s="272">
        <v>0</v>
      </c>
      <c r="AN169" s="272">
        <v>0</v>
      </c>
      <c r="AO169" s="272">
        <v>0</v>
      </c>
      <c r="AP169" s="272">
        <v>0</v>
      </c>
      <c r="AQ169" s="261"/>
      <c r="AR169" s="194">
        <v>0</v>
      </c>
      <c r="AS169" s="194">
        <v>0</v>
      </c>
      <c r="AT169" s="194">
        <v>0</v>
      </c>
      <c r="AU169" s="194">
        <v>0</v>
      </c>
    </row>
    <row r="170" spans="8:47" s="258" customFormat="1">
      <c r="H170" s="193"/>
      <c r="I170" s="193"/>
      <c r="J170" s="259"/>
      <c r="K170" s="259"/>
      <c r="L170" s="259"/>
      <c r="M170" s="259"/>
      <c r="N170" s="259"/>
      <c r="O170" s="259"/>
      <c r="P170" s="259"/>
      <c r="Q170" s="259"/>
      <c r="R170" s="193"/>
      <c r="S170" s="193"/>
      <c r="T170" s="193"/>
      <c r="U170" s="193"/>
      <c r="V170" s="262"/>
      <c r="W170" s="194"/>
      <c r="X170" s="262">
        <v>0</v>
      </c>
      <c r="Y170" s="262">
        <v>0</v>
      </c>
      <c r="Z170" s="289">
        <v>0</v>
      </c>
      <c r="AA170" s="262"/>
      <c r="AB170" s="261"/>
      <c r="AC170" s="261"/>
      <c r="AD170" s="261"/>
      <c r="AE170" s="261"/>
      <c r="AF170" s="261"/>
      <c r="AG170" s="261"/>
      <c r="AH170" s="261"/>
      <c r="AI170" s="261"/>
      <c r="AJ170" s="261"/>
      <c r="AK170" s="261"/>
      <c r="AL170" s="271">
        <v>0</v>
      </c>
      <c r="AM170" s="272">
        <v>0</v>
      </c>
      <c r="AN170" s="272">
        <v>0</v>
      </c>
      <c r="AO170" s="272">
        <v>0</v>
      </c>
      <c r="AP170" s="272">
        <v>0</v>
      </c>
      <c r="AQ170" s="261"/>
      <c r="AR170" s="194">
        <v>0</v>
      </c>
      <c r="AS170" s="194">
        <v>0</v>
      </c>
      <c r="AT170" s="194">
        <v>0</v>
      </c>
      <c r="AU170" s="194">
        <v>0</v>
      </c>
    </row>
    <row r="171" spans="8:47" s="258" customFormat="1">
      <c r="H171" s="193"/>
      <c r="I171" s="193"/>
      <c r="J171" s="259"/>
      <c r="K171" s="259"/>
      <c r="L171" s="259"/>
      <c r="M171" s="259"/>
      <c r="N171" s="259"/>
      <c r="O171" s="259"/>
      <c r="P171" s="259"/>
      <c r="Q171" s="259"/>
      <c r="R171" s="193"/>
      <c r="S171" s="193"/>
      <c r="T171" s="193"/>
      <c r="U171" s="193"/>
      <c r="V171" s="262"/>
      <c r="W171" s="194"/>
      <c r="X171" s="262">
        <v>0</v>
      </c>
      <c r="Y171" s="262">
        <v>0</v>
      </c>
      <c r="Z171" s="289">
        <v>0</v>
      </c>
      <c r="AA171" s="262"/>
      <c r="AB171" s="261"/>
      <c r="AC171" s="261"/>
      <c r="AD171" s="261"/>
      <c r="AE171" s="261"/>
      <c r="AF171" s="261"/>
      <c r="AG171" s="261"/>
      <c r="AH171" s="261"/>
      <c r="AI171" s="261"/>
      <c r="AJ171" s="261"/>
      <c r="AK171" s="261"/>
      <c r="AL171" s="271">
        <v>0</v>
      </c>
      <c r="AM171" s="272">
        <v>0</v>
      </c>
      <c r="AN171" s="272">
        <v>0</v>
      </c>
      <c r="AO171" s="272">
        <v>0</v>
      </c>
      <c r="AP171" s="272">
        <v>0</v>
      </c>
      <c r="AQ171" s="261"/>
      <c r="AR171" s="194">
        <v>0</v>
      </c>
      <c r="AS171" s="194">
        <v>0</v>
      </c>
      <c r="AT171" s="194">
        <v>0</v>
      </c>
      <c r="AU171" s="194">
        <v>0</v>
      </c>
    </row>
    <row r="172" spans="8:47" s="258" customFormat="1">
      <c r="H172" s="193"/>
      <c r="I172" s="259"/>
      <c r="J172" s="259"/>
      <c r="K172" s="259"/>
      <c r="L172" s="259"/>
      <c r="M172" s="259"/>
      <c r="N172" s="259"/>
      <c r="O172" s="259"/>
      <c r="P172" s="193"/>
      <c r="Q172" s="193"/>
      <c r="R172" s="193"/>
      <c r="S172" s="193"/>
      <c r="T172" s="193"/>
      <c r="U172" s="193"/>
      <c r="V172" s="262"/>
      <c r="W172" s="194"/>
      <c r="X172" s="262">
        <v>0</v>
      </c>
      <c r="Y172" s="262">
        <v>0</v>
      </c>
      <c r="Z172" s="289">
        <v>0</v>
      </c>
      <c r="AA172" s="262"/>
      <c r="AB172" s="261"/>
      <c r="AC172" s="261"/>
      <c r="AD172" s="261"/>
      <c r="AE172" s="261"/>
      <c r="AF172" s="261"/>
      <c r="AG172" s="261"/>
      <c r="AH172" s="261"/>
      <c r="AI172" s="261"/>
      <c r="AJ172" s="261"/>
      <c r="AK172" s="261"/>
      <c r="AL172" s="271">
        <v>0</v>
      </c>
      <c r="AM172" s="272">
        <v>0</v>
      </c>
      <c r="AN172" s="272">
        <v>0</v>
      </c>
      <c r="AO172" s="272">
        <v>0</v>
      </c>
      <c r="AP172" s="272">
        <v>0</v>
      </c>
      <c r="AQ172" s="261"/>
      <c r="AR172" s="194">
        <v>0</v>
      </c>
      <c r="AS172" s="194">
        <v>0</v>
      </c>
      <c r="AT172" s="194">
        <v>0</v>
      </c>
      <c r="AU172" s="194">
        <v>0</v>
      </c>
    </row>
    <row r="173" spans="8:47" s="258" customFormat="1">
      <c r="H173" s="193"/>
      <c r="I173" s="259"/>
      <c r="J173" s="259"/>
      <c r="K173" s="193"/>
      <c r="L173" s="193"/>
      <c r="M173" s="193"/>
      <c r="N173" s="193"/>
      <c r="O173" s="193"/>
      <c r="P173" s="193"/>
      <c r="Q173" s="193"/>
      <c r="R173" s="193"/>
      <c r="S173" s="193"/>
      <c r="T173" s="193"/>
      <c r="U173" s="193"/>
      <c r="V173" s="262"/>
      <c r="W173" s="194"/>
      <c r="X173" s="262">
        <v>0</v>
      </c>
      <c r="Y173" s="262">
        <v>0</v>
      </c>
      <c r="Z173" s="289">
        <v>0</v>
      </c>
      <c r="AA173" s="262"/>
      <c r="AB173" s="261"/>
      <c r="AC173" s="261"/>
      <c r="AD173" s="261"/>
      <c r="AE173" s="261"/>
      <c r="AF173" s="261"/>
      <c r="AG173" s="261"/>
      <c r="AH173" s="261"/>
      <c r="AI173" s="261"/>
      <c r="AJ173" s="261"/>
      <c r="AK173" s="261"/>
      <c r="AL173" s="271">
        <v>0</v>
      </c>
      <c r="AM173" s="272">
        <v>0</v>
      </c>
      <c r="AN173" s="272">
        <v>0</v>
      </c>
      <c r="AO173" s="272">
        <v>0</v>
      </c>
      <c r="AP173" s="272">
        <v>0</v>
      </c>
      <c r="AQ173" s="261"/>
      <c r="AR173" s="194">
        <v>0</v>
      </c>
      <c r="AS173" s="194">
        <v>0</v>
      </c>
      <c r="AT173" s="194">
        <v>0</v>
      </c>
      <c r="AU173" s="194">
        <v>0</v>
      </c>
    </row>
    <row r="174" spans="8:47" s="258" customFormat="1">
      <c r="H174" s="193"/>
      <c r="I174" s="193"/>
      <c r="J174" s="259"/>
      <c r="K174" s="193"/>
      <c r="L174" s="193"/>
      <c r="M174" s="193"/>
      <c r="N174" s="193"/>
      <c r="O174" s="193"/>
      <c r="P174" s="193"/>
      <c r="Q174" s="193"/>
      <c r="R174" s="193"/>
      <c r="S174" s="193"/>
      <c r="T174" s="193"/>
      <c r="U174" s="193"/>
      <c r="V174" s="262"/>
      <c r="W174" s="194"/>
      <c r="X174" s="262">
        <v>0</v>
      </c>
      <c r="Y174" s="262">
        <v>0</v>
      </c>
      <c r="Z174" s="289">
        <v>0</v>
      </c>
      <c r="AA174" s="262"/>
      <c r="AB174" s="261"/>
      <c r="AC174" s="261"/>
      <c r="AD174" s="261"/>
      <c r="AE174" s="261"/>
      <c r="AF174" s="261"/>
      <c r="AG174" s="261"/>
      <c r="AH174" s="261"/>
      <c r="AI174" s="261"/>
      <c r="AJ174" s="261"/>
      <c r="AK174" s="261"/>
      <c r="AL174" s="271">
        <v>0</v>
      </c>
      <c r="AM174" s="272">
        <v>0</v>
      </c>
      <c r="AN174" s="272">
        <v>0</v>
      </c>
      <c r="AO174" s="272">
        <v>0</v>
      </c>
      <c r="AP174" s="272">
        <v>0</v>
      </c>
      <c r="AQ174" s="261"/>
      <c r="AR174" s="194">
        <v>0</v>
      </c>
      <c r="AS174" s="194">
        <v>0</v>
      </c>
      <c r="AT174" s="194">
        <v>0</v>
      </c>
      <c r="AU174" s="194">
        <v>0</v>
      </c>
    </row>
    <row r="175" spans="8:47" s="258" customFormat="1">
      <c r="H175" s="193"/>
      <c r="I175" s="193"/>
      <c r="J175" s="259"/>
      <c r="K175" s="193"/>
      <c r="L175" s="193"/>
      <c r="M175" s="193"/>
      <c r="N175" s="193"/>
      <c r="O175" s="193"/>
      <c r="P175" s="193"/>
      <c r="Q175" s="193"/>
      <c r="R175" s="193"/>
      <c r="S175" s="193"/>
      <c r="T175" s="193"/>
      <c r="U175" s="193"/>
      <c r="V175" s="262"/>
      <c r="W175" s="194"/>
      <c r="X175" s="262">
        <v>0</v>
      </c>
      <c r="Y175" s="262">
        <v>0</v>
      </c>
      <c r="Z175" s="289">
        <v>0</v>
      </c>
      <c r="AA175" s="262"/>
      <c r="AB175" s="261"/>
      <c r="AC175" s="261"/>
      <c r="AD175" s="261"/>
      <c r="AE175" s="261"/>
      <c r="AF175" s="261"/>
      <c r="AG175" s="261"/>
      <c r="AH175" s="261"/>
      <c r="AI175" s="261"/>
      <c r="AJ175" s="261"/>
      <c r="AK175" s="261"/>
      <c r="AL175" s="271">
        <v>0</v>
      </c>
      <c r="AM175" s="272">
        <v>0</v>
      </c>
      <c r="AN175" s="272">
        <v>0</v>
      </c>
      <c r="AO175" s="272">
        <v>0</v>
      </c>
      <c r="AP175" s="272">
        <v>0</v>
      </c>
      <c r="AQ175" s="261"/>
      <c r="AR175" s="194">
        <v>0</v>
      </c>
      <c r="AS175" s="194">
        <v>0</v>
      </c>
      <c r="AT175" s="194">
        <v>0</v>
      </c>
      <c r="AU175" s="194">
        <v>0</v>
      </c>
    </row>
    <row r="176" spans="8:47" s="258" customFormat="1">
      <c r="H176" s="193"/>
      <c r="I176" s="193"/>
      <c r="J176" s="259"/>
      <c r="K176" s="193"/>
      <c r="L176" s="193"/>
      <c r="M176" s="193"/>
      <c r="N176" s="193"/>
      <c r="O176" s="193"/>
      <c r="P176" s="193"/>
      <c r="Q176" s="193"/>
      <c r="R176" s="193"/>
      <c r="S176" s="193"/>
      <c r="T176" s="193"/>
      <c r="U176" s="193"/>
      <c r="V176" s="262"/>
      <c r="W176" s="194"/>
      <c r="X176" s="262">
        <v>0</v>
      </c>
      <c r="Y176" s="262">
        <v>0</v>
      </c>
      <c r="Z176" s="289">
        <v>0</v>
      </c>
      <c r="AA176" s="262"/>
      <c r="AB176" s="261"/>
      <c r="AC176" s="261"/>
      <c r="AD176" s="261"/>
      <c r="AE176" s="261"/>
      <c r="AF176" s="261"/>
      <c r="AG176" s="261"/>
      <c r="AH176" s="261"/>
      <c r="AI176" s="261"/>
      <c r="AJ176" s="261"/>
      <c r="AK176" s="261"/>
      <c r="AL176" s="271">
        <v>0</v>
      </c>
      <c r="AM176" s="272">
        <v>0</v>
      </c>
      <c r="AN176" s="272">
        <v>0</v>
      </c>
      <c r="AO176" s="272">
        <v>0</v>
      </c>
      <c r="AP176" s="272">
        <v>0</v>
      </c>
      <c r="AQ176" s="261"/>
      <c r="AR176" s="194">
        <v>0</v>
      </c>
      <c r="AS176" s="194">
        <v>0</v>
      </c>
      <c r="AT176" s="194">
        <v>0</v>
      </c>
      <c r="AU176" s="194">
        <v>0</v>
      </c>
    </row>
    <row r="177" spans="8:47" s="258" customFormat="1">
      <c r="H177" s="193"/>
      <c r="I177" s="193"/>
      <c r="J177" s="259"/>
      <c r="K177" s="193"/>
      <c r="L177" s="193"/>
      <c r="M177" s="193"/>
      <c r="N177" s="193"/>
      <c r="O177" s="193"/>
      <c r="P177" s="259"/>
      <c r="Q177" s="259"/>
      <c r="R177" s="193"/>
      <c r="S177" s="193"/>
      <c r="T177" s="193"/>
      <c r="U177" s="193"/>
      <c r="V177" s="262"/>
      <c r="W177" s="194"/>
      <c r="X177" s="194"/>
      <c r="Y177" s="262"/>
      <c r="Z177" s="262"/>
      <c r="AA177" s="262"/>
      <c r="AB177" s="261"/>
      <c r="AC177" s="261"/>
      <c r="AD177" s="261"/>
      <c r="AE177" s="261"/>
      <c r="AF177" s="261"/>
      <c r="AG177" s="261"/>
      <c r="AH177" s="261"/>
      <c r="AI177" s="261"/>
      <c r="AJ177" s="261"/>
      <c r="AK177" s="261"/>
      <c r="AL177" s="271">
        <v>0</v>
      </c>
      <c r="AM177" s="272">
        <v>0</v>
      </c>
      <c r="AN177" s="272">
        <v>0</v>
      </c>
      <c r="AO177" s="272">
        <v>0</v>
      </c>
      <c r="AP177" s="272">
        <v>0</v>
      </c>
      <c r="AQ177" s="261"/>
      <c r="AR177" s="194">
        <v>0</v>
      </c>
      <c r="AS177" s="194">
        <v>0</v>
      </c>
      <c r="AT177" s="194">
        <v>0</v>
      </c>
      <c r="AU177" s="194">
        <v>0</v>
      </c>
    </row>
    <row r="178" spans="8:47" s="258" customFormat="1">
      <c r="H178" s="193"/>
      <c r="I178" s="193"/>
      <c r="J178" s="259"/>
      <c r="K178" s="259"/>
      <c r="L178" s="259"/>
      <c r="M178" s="259"/>
      <c r="N178" s="259"/>
      <c r="O178" s="259"/>
      <c r="P178" s="259"/>
      <c r="Q178" s="259"/>
      <c r="R178" s="193"/>
      <c r="S178" s="193"/>
      <c r="T178" s="193"/>
      <c r="U178" s="193"/>
      <c r="V178" s="276">
        <v>0</v>
      </c>
      <c r="W178" s="194"/>
      <c r="X178" s="198">
        <v>0</v>
      </c>
      <c r="Y178" s="294">
        <v>0</v>
      </c>
      <c r="Z178" s="262"/>
      <c r="AA178" s="262"/>
      <c r="AB178" s="261"/>
      <c r="AC178" s="261"/>
      <c r="AD178" s="261"/>
      <c r="AE178" s="261"/>
      <c r="AF178" s="261"/>
      <c r="AG178" s="261"/>
      <c r="AH178" s="261"/>
      <c r="AI178" s="261"/>
      <c r="AJ178" s="261"/>
      <c r="AK178" s="261"/>
      <c r="AL178" s="271">
        <v>0</v>
      </c>
      <c r="AM178" s="272">
        <v>0</v>
      </c>
      <c r="AN178" s="272">
        <v>0</v>
      </c>
      <c r="AO178" s="272">
        <v>0</v>
      </c>
      <c r="AP178" s="272">
        <v>0</v>
      </c>
      <c r="AQ178" s="261"/>
      <c r="AR178" s="194">
        <v>0</v>
      </c>
      <c r="AS178" s="194">
        <v>0</v>
      </c>
      <c r="AT178" s="194">
        <v>0</v>
      </c>
      <c r="AU178" s="194">
        <v>0</v>
      </c>
    </row>
    <row r="179" spans="8:47" s="258" customFormat="1">
      <c r="V179" s="269">
        <v>0</v>
      </c>
      <c r="W179" s="198">
        <v>0</v>
      </c>
      <c r="X179" s="270">
        <v>0</v>
      </c>
      <c r="Y179" s="270">
        <v>0</v>
      </c>
      <c r="Z179" s="194"/>
      <c r="AA179" s="194"/>
      <c r="AB179" s="270">
        <v>0</v>
      </c>
      <c r="AC179" s="261"/>
      <c r="AD179" s="261"/>
      <c r="AE179" s="261"/>
      <c r="AF179" s="261"/>
      <c r="AG179" s="261"/>
      <c r="AH179" s="261"/>
      <c r="AI179" s="261"/>
      <c r="AJ179" s="261"/>
      <c r="AK179" s="261"/>
      <c r="AL179" s="271">
        <v>0</v>
      </c>
      <c r="AM179" s="272">
        <v>0</v>
      </c>
      <c r="AN179" s="272">
        <v>0</v>
      </c>
      <c r="AO179" s="272">
        <v>0</v>
      </c>
      <c r="AP179" s="272">
        <v>0</v>
      </c>
      <c r="AQ179" s="261"/>
      <c r="AR179" s="194">
        <v>0</v>
      </c>
      <c r="AS179" s="194">
        <v>0</v>
      </c>
      <c r="AT179" s="194">
        <v>0</v>
      </c>
      <c r="AU179" s="194">
        <v>0</v>
      </c>
    </row>
    <row r="180" spans="8:47" s="258" customFormat="1">
      <c r="V180" s="262">
        <v>0</v>
      </c>
      <c r="W180" s="194">
        <v>0</v>
      </c>
      <c r="X180" s="262">
        <v>0</v>
      </c>
      <c r="Y180" s="262">
        <v>0</v>
      </c>
      <c r="Z180" s="193"/>
      <c r="AA180" s="290">
        <v>0</v>
      </c>
      <c r="AB180" s="289">
        <v>0</v>
      </c>
      <c r="AC180" s="261"/>
      <c r="AD180" s="261"/>
      <c r="AE180" s="261"/>
      <c r="AF180" s="261"/>
      <c r="AG180" s="261"/>
      <c r="AH180" s="261"/>
      <c r="AI180" s="261"/>
      <c r="AJ180" s="261"/>
      <c r="AK180" s="261"/>
      <c r="AL180" s="271">
        <v>0</v>
      </c>
      <c r="AM180" s="272">
        <v>0</v>
      </c>
      <c r="AN180" s="272">
        <v>0</v>
      </c>
      <c r="AO180" s="272">
        <v>0</v>
      </c>
      <c r="AP180" s="272">
        <v>0</v>
      </c>
      <c r="AQ180" s="261"/>
      <c r="AR180" s="194">
        <v>0</v>
      </c>
      <c r="AS180" s="194">
        <v>0</v>
      </c>
      <c r="AT180" s="194">
        <v>0</v>
      </c>
      <c r="AU180" s="194">
        <v>0</v>
      </c>
    </row>
    <row r="181" spans="8:47" s="258" customFormat="1">
      <c r="V181" s="262"/>
      <c r="W181" s="194"/>
      <c r="X181" s="262">
        <v>0</v>
      </c>
      <c r="Y181" s="262">
        <v>0</v>
      </c>
      <c r="Z181" s="194">
        <v>0</v>
      </c>
      <c r="AA181" s="292">
        <v>0</v>
      </c>
      <c r="AB181" s="289">
        <v>0</v>
      </c>
      <c r="AC181" s="261"/>
      <c r="AD181" s="261"/>
      <c r="AE181" s="261"/>
      <c r="AF181" s="261"/>
      <c r="AG181" s="261"/>
      <c r="AH181" s="261"/>
      <c r="AI181" s="261"/>
      <c r="AJ181" s="261"/>
      <c r="AK181" s="261"/>
      <c r="AL181" s="271">
        <v>0</v>
      </c>
      <c r="AM181" s="272">
        <v>0</v>
      </c>
      <c r="AN181" s="272">
        <v>0</v>
      </c>
      <c r="AO181" s="272">
        <v>0</v>
      </c>
      <c r="AP181" s="272">
        <v>0</v>
      </c>
      <c r="AQ181" s="261"/>
      <c r="AR181" s="194">
        <v>0</v>
      </c>
      <c r="AS181" s="194">
        <v>0</v>
      </c>
      <c r="AT181" s="194">
        <v>0</v>
      </c>
      <c r="AU181" s="194">
        <v>0</v>
      </c>
    </row>
    <row r="182" spans="8:47" s="258" customFormat="1">
      <c r="V182" s="262"/>
      <c r="W182" s="194"/>
      <c r="X182" s="262">
        <v>0</v>
      </c>
      <c r="Y182" s="262">
        <v>0</v>
      </c>
      <c r="Z182" s="194">
        <v>0</v>
      </c>
      <c r="AA182" s="292">
        <v>0</v>
      </c>
      <c r="AB182" s="289">
        <v>0</v>
      </c>
      <c r="AC182" s="261"/>
      <c r="AD182" s="261"/>
      <c r="AE182" s="261"/>
      <c r="AF182" s="261"/>
      <c r="AG182" s="261"/>
      <c r="AH182" s="261"/>
      <c r="AI182" s="261"/>
      <c r="AJ182" s="261"/>
      <c r="AK182" s="261"/>
      <c r="AL182" s="271">
        <v>0</v>
      </c>
      <c r="AM182" s="272">
        <v>0</v>
      </c>
      <c r="AN182" s="272">
        <v>0</v>
      </c>
      <c r="AO182" s="272">
        <v>0</v>
      </c>
      <c r="AP182" s="272">
        <v>0</v>
      </c>
      <c r="AQ182" s="261"/>
      <c r="AR182" s="194">
        <v>0</v>
      </c>
      <c r="AS182" s="194">
        <v>0</v>
      </c>
      <c r="AT182" s="194">
        <v>0</v>
      </c>
      <c r="AU182" s="194">
        <v>0</v>
      </c>
    </row>
    <row r="183" spans="8:47" s="258" customFormat="1">
      <c r="V183" s="262"/>
      <c r="W183" s="194"/>
      <c r="X183" s="262">
        <v>0</v>
      </c>
      <c r="Y183" s="262">
        <v>0</v>
      </c>
      <c r="Z183" s="194">
        <v>0</v>
      </c>
      <c r="AA183" s="292">
        <v>0</v>
      </c>
      <c r="AB183" s="289">
        <v>0</v>
      </c>
      <c r="AC183" s="261"/>
      <c r="AD183" s="261"/>
      <c r="AE183" s="261"/>
      <c r="AF183" s="261"/>
      <c r="AG183" s="261"/>
      <c r="AH183" s="261"/>
      <c r="AI183" s="261"/>
      <c r="AJ183" s="261"/>
      <c r="AK183" s="261"/>
      <c r="AL183" s="271">
        <v>0</v>
      </c>
      <c r="AM183" s="272">
        <v>0</v>
      </c>
      <c r="AN183" s="272">
        <v>0</v>
      </c>
      <c r="AO183" s="272">
        <v>0</v>
      </c>
      <c r="AP183" s="272">
        <v>0</v>
      </c>
      <c r="AQ183" s="261"/>
      <c r="AR183" s="194">
        <v>0</v>
      </c>
      <c r="AS183" s="194">
        <v>0</v>
      </c>
      <c r="AT183" s="194">
        <v>0</v>
      </c>
      <c r="AU183" s="194">
        <v>0</v>
      </c>
    </row>
    <row r="184" spans="8:47" s="258" customFormat="1">
      <c r="V184" s="262"/>
      <c r="W184" s="194"/>
      <c r="X184" s="262">
        <v>0</v>
      </c>
      <c r="Y184" s="262">
        <v>0</v>
      </c>
      <c r="Z184" s="194">
        <v>0</v>
      </c>
      <c r="AA184" s="292">
        <v>0</v>
      </c>
      <c r="AB184" s="289">
        <v>0</v>
      </c>
      <c r="AC184" s="261"/>
      <c r="AD184" s="261"/>
      <c r="AE184" s="261"/>
      <c r="AF184" s="261"/>
      <c r="AG184" s="261"/>
      <c r="AH184" s="261"/>
      <c r="AI184" s="261"/>
      <c r="AJ184" s="261"/>
      <c r="AK184" s="261"/>
      <c r="AL184" s="271">
        <v>0</v>
      </c>
      <c r="AM184" s="272">
        <v>0</v>
      </c>
      <c r="AN184" s="272">
        <v>0</v>
      </c>
      <c r="AO184" s="272">
        <v>0</v>
      </c>
      <c r="AP184" s="272">
        <v>0</v>
      </c>
      <c r="AQ184" s="261"/>
      <c r="AR184" s="194">
        <v>0</v>
      </c>
      <c r="AS184" s="194">
        <v>0</v>
      </c>
      <c r="AT184" s="194">
        <v>0</v>
      </c>
      <c r="AU184" s="194">
        <v>0</v>
      </c>
    </row>
    <row r="185" spans="8:47" s="258" customFormat="1">
      <c r="V185" s="262"/>
      <c r="W185" s="194"/>
      <c r="X185" s="262">
        <v>0</v>
      </c>
      <c r="Y185" s="262">
        <v>0</v>
      </c>
      <c r="Z185" s="194">
        <v>0</v>
      </c>
      <c r="AA185" s="292">
        <v>0</v>
      </c>
      <c r="AB185" s="289">
        <v>0</v>
      </c>
      <c r="AC185" s="261"/>
      <c r="AD185" s="261"/>
      <c r="AE185" s="261"/>
      <c r="AF185" s="261"/>
      <c r="AG185" s="261"/>
      <c r="AH185" s="261"/>
      <c r="AI185" s="261"/>
      <c r="AJ185" s="261"/>
      <c r="AK185" s="261"/>
      <c r="AL185" s="271">
        <v>0</v>
      </c>
      <c r="AM185" s="272">
        <v>0</v>
      </c>
      <c r="AN185" s="272">
        <v>0</v>
      </c>
      <c r="AO185" s="272">
        <v>0</v>
      </c>
      <c r="AP185" s="272">
        <v>0</v>
      </c>
      <c r="AQ185" s="261"/>
      <c r="AR185" s="194">
        <v>0</v>
      </c>
      <c r="AS185" s="194">
        <v>0</v>
      </c>
      <c r="AT185" s="194">
        <v>0</v>
      </c>
      <c r="AU185" s="194">
        <v>0</v>
      </c>
    </row>
    <row r="186" spans="8:47" s="258" customFormat="1">
      <c r="V186" s="262"/>
      <c r="W186" s="194"/>
      <c r="X186" s="262">
        <v>0</v>
      </c>
      <c r="Y186" s="262">
        <v>0</v>
      </c>
      <c r="Z186" s="194">
        <v>0</v>
      </c>
      <c r="AA186" s="292">
        <v>0</v>
      </c>
      <c r="AB186" s="289">
        <v>0</v>
      </c>
      <c r="AC186" s="261"/>
      <c r="AD186" s="261"/>
      <c r="AE186" s="261"/>
      <c r="AF186" s="261"/>
      <c r="AG186" s="261"/>
      <c r="AH186" s="261"/>
      <c r="AI186" s="261"/>
      <c r="AJ186" s="261"/>
      <c r="AK186" s="261"/>
      <c r="AL186" s="271">
        <v>0</v>
      </c>
      <c r="AM186" s="272">
        <v>0</v>
      </c>
      <c r="AN186" s="272">
        <v>0</v>
      </c>
      <c r="AO186" s="272">
        <v>0</v>
      </c>
      <c r="AP186" s="272">
        <v>0</v>
      </c>
      <c r="AQ186" s="261"/>
      <c r="AR186" s="194">
        <v>0</v>
      </c>
      <c r="AS186" s="194">
        <v>0</v>
      </c>
      <c r="AT186" s="194">
        <v>0</v>
      </c>
      <c r="AU186" s="194">
        <v>0</v>
      </c>
    </row>
    <row r="187" spans="8:47" s="258" customFormat="1">
      <c r="V187" s="262"/>
      <c r="W187" s="194"/>
      <c r="X187" s="262">
        <v>0</v>
      </c>
      <c r="Y187" s="262">
        <v>0</v>
      </c>
      <c r="Z187" s="194">
        <v>0</v>
      </c>
      <c r="AA187" s="292">
        <v>0</v>
      </c>
      <c r="AB187" s="289">
        <v>0</v>
      </c>
      <c r="AC187" s="261"/>
      <c r="AD187" s="261"/>
      <c r="AE187" s="261"/>
      <c r="AF187" s="261"/>
      <c r="AG187" s="261"/>
      <c r="AH187" s="261"/>
      <c r="AI187" s="261"/>
      <c r="AJ187" s="261"/>
      <c r="AK187" s="261"/>
      <c r="AL187" s="271">
        <v>0</v>
      </c>
      <c r="AM187" s="272">
        <v>0</v>
      </c>
      <c r="AN187" s="272">
        <v>0</v>
      </c>
      <c r="AO187" s="272">
        <v>0</v>
      </c>
      <c r="AP187" s="272">
        <v>0</v>
      </c>
      <c r="AQ187" s="261"/>
      <c r="AR187" s="194">
        <v>0</v>
      </c>
      <c r="AS187" s="194">
        <v>0</v>
      </c>
      <c r="AT187" s="194">
        <v>0</v>
      </c>
      <c r="AU187" s="194">
        <v>0</v>
      </c>
    </row>
    <row r="188" spans="8:47" s="258" customFormat="1">
      <c r="V188" s="262"/>
      <c r="W188" s="194"/>
      <c r="X188" s="194"/>
      <c r="Y188" s="262"/>
      <c r="Z188" s="262"/>
      <c r="AA188" s="262"/>
      <c r="AB188" s="261"/>
      <c r="AC188" s="261"/>
      <c r="AD188" s="261"/>
      <c r="AE188" s="261"/>
      <c r="AF188" s="261"/>
      <c r="AG188" s="261"/>
      <c r="AH188" s="261"/>
      <c r="AI188" s="261"/>
      <c r="AJ188" s="261"/>
      <c r="AK188" s="261"/>
      <c r="AL188" s="271">
        <v>0</v>
      </c>
      <c r="AM188" s="272">
        <v>0</v>
      </c>
      <c r="AN188" s="272">
        <v>0</v>
      </c>
      <c r="AO188" s="272">
        <v>0</v>
      </c>
      <c r="AP188" s="272">
        <v>0</v>
      </c>
      <c r="AQ188" s="261"/>
      <c r="AR188" s="194">
        <v>0</v>
      </c>
      <c r="AS188" s="194">
        <v>0</v>
      </c>
      <c r="AT188" s="194">
        <v>0</v>
      </c>
      <c r="AU188" s="194">
        <v>0</v>
      </c>
    </row>
    <row r="189" spans="8:47" s="258" customFormat="1">
      <c r="V189" s="262"/>
      <c r="W189" s="194"/>
      <c r="X189" s="194"/>
      <c r="Y189" s="262"/>
      <c r="Z189" s="262"/>
      <c r="AA189" s="262"/>
      <c r="AB189" s="261"/>
      <c r="AC189" s="261"/>
      <c r="AD189" s="261"/>
      <c r="AE189" s="261"/>
      <c r="AF189" s="261"/>
      <c r="AG189" s="261"/>
      <c r="AH189" s="261"/>
      <c r="AI189" s="261"/>
      <c r="AJ189" s="261"/>
      <c r="AK189" s="261"/>
      <c r="AL189" s="271">
        <v>0</v>
      </c>
      <c r="AM189" s="272">
        <v>0</v>
      </c>
      <c r="AN189" s="272">
        <v>0</v>
      </c>
      <c r="AO189" s="272">
        <v>0</v>
      </c>
      <c r="AP189" s="272">
        <v>0</v>
      </c>
      <c r="AQ189" s="261"/>
      <c r="AR189" s="194">
        <v>0</v>
      </c>
      <c r="AS189" s="194">
        <v>0</v>
      </c>
      <c r="AT189" s="194">
        <v>0</v>
      </c>
      <c r="AU189" s="194">
        <v>0</v>
      </c>
    </row>
    <row r="190" spans="8:47" s="258" customFormat="1">
      <c r="V190" s="262"/>
      <c r="W190" s="194"/>
      <c r="X190" s="194"/>
      <c r="Y190" s="262"/>
      <c r="Z190" s="262"/>
      <c r="AA190" s="262"/>
      <c r="AB190" s="261"/>
      <c r="AC190" s="261"/>
      <c r="AD190" s="261"/>
      <c r="AE190" s="261"/>
      <c r="AF190" s="193"/>
      <c r="AG190" s="193"/>
      <c r="AH190" s="193"/>
      <c r="AI190" s="261"/>
      <c r="AJ190" s="261"/>
      <c r="AK190" s="261"/>
      <c r="AL190" s="271">
        <v>0</v>
      </c>
      <c r="AM190" s="272">
        <v>0</v>
      </c>
      <c r="AN190" s="272">
        <v>0</v>
      </c>
      <c r="AO190" s="272">
        <v>0</v>
      </c>
      <c r="AP190" s="272">
        <v>0</v>
      </c>
      <c r="AQ190" s="261"/>
      <c r="AR190" s="194">
        <v>0</v>
      </c>
      <c r="AS190" s="194">
        <v>0</v>
      </c>
      <c r="AT190" s="194">
        <v>0</v>
      </c>
      <c r="AU190" s="194">
        <v>0</v>
      </c>
    </row>
    <row r="191" spans="8:47" s="258" customFormat="1">
      <c r="V191" s="193"/>
      <c r="W191" s="193"/>
      <c r="X191" s="193"/>
      <c r="Y191" s="193"/>
      <c r="Z191" s="193"/>
      <c r="AA191" s="193"/>
      <c r="AB191" s="193"/>
      <c r="AC191" s="193"/>
      <c r="AD191" s="193"/>
      <c r="AE191" s="193"/>
      <c r="AF191" s="193"/>
      <c r="AG191" s="193"/>
      <c r="AH191" s="193"/>
      <c r="AI191" s="261"/>
      <c r="AJ191" s="261"/>
      <c r="AK191" s="261"/>
      <c r="AL191" s="271">
        <v>0</v>
      </c>
      <c r="AM191" s="272">
        <v>0</v>
      </c>
      <c r="AN191" s="272">
        <v>0</v>
      </c>
      <c r="AO191" s="272">
        <v>0</v>
      </c>
      <c r="AP191" s="272">
        <v>0</v>
      </c>
      <c r="AQ191" s="261"/>
      <c r="AR191" s="194">
        <v>0</v>
      </c>
      <c r="AS191" s="194">
        <v>0</v>
      </c>
      <c r="AT191" s="194">
        <v>0</v>
      </c>
      <c r="AU191" s="194">
        <v>0</v>
      </c>
    </row>
    <row r="192" spans="8:47" s="258" customFormat="1">
      <c r="V192" s="193"/>
      <c r="W192" s="193"/>
      <c r="X192" s="193"/>
      <c r="Y192" s="193"/>
      <c r="Z192" s="193"/>
      <c r="AA192" s="193"/>
      <c r="AB192" s="193"/>
      <c r="AC192" s="193"/>
      <c r="AD192" s="193"/>
      <c r="AE192" s="193"/>
      <c r="AF192" s="193"/>
      <c r="AG192" s="193"/>
      <c r="AH192" s="193"/>
      <c r="AI192" s="261"/>
      <c r="AJ192" s="261"/>
      <c r="AK192" s="261"/>
      <c r="AL192" s="271">
        <v>0</v>
      </c>
      <c r="AM192" s="272">
        <v>0</v>
      </c>
      <c r="AN192" s="272">
        <v>0</v>
      </c>
      <c r="AO192" s="272">
        <v>0</v>
      </c>
      <c r="AP192" s="272">
        <v>0</v>
      </c>
      <c r="AQ192" s="261"/>
      <c r="AR192" s="194">
        <v>0</v>
      </c>
      <c r="AS192" s="194">
        <v>0</v>
      </c>
      <c r="AT192" s="194">
        <v>0</v>
      </c>
      <c r="AU192" s="194">
        <v>0</v>
      </c>
    </row>
    <row r="193" spans="22:47" s="258" customFormat="1">
      <c r="V193" s="193"/>
      <c r="W193" s="193"/>
      <c r="X193" s="193"/>
      <c r="Y193" s="193"/>
      <c r="Z193" s="193"/>
      <c r="AA193" s="193"/>
      <c r="AB193" s="193"/>
      <c r="AC193" s="193"/>
      <c r="AD193" s="193"/>
      <c r="AE193" s="193"/>
      <c r="AF193" s="193"/>
      <c r="AG193" s="193"/>
      <c r="AH193" s="193"/>
      <c r="AI193" s="261"/>
      <c r="AJ193" s="261"/>
      <c r="AK193" s="261"/>
      <c r="AL193" s="271">
        <v>0</v>
      </c>
      <c r="AM193" s="272">
        <v>0</v>
      </c>
      <c r="AN193" s="272">
        <v>0</v>
      </c>
      <c r="AO193" s="272">
        <v>0</v>
      </c>
      <c r="AP193" s="272">
        <v>0</v>
      </c>
      <c r="AQ193" s="261"/>
      <c r="AR193" s="194">
        <v>0</v>
      </c>
      <c r="AS193" s="194">
        <v>0</v>
      </c>
      <c r="AT193" s="194">
        <v>0</v>
      </c>
      <c r="AU193" s="194">
        <v>0</v>
      </c>
    </row>
    <row r="194" spans="22:47" s="258" customFormat="1">
      <c r="V194" s="193"/>
      <c r="W194" s="193"/>
      <c r="X194" s="193"/>
      <c r="Y194" s="193"/>
      <c r="Z194" s="193"/>
      <c r="AA194" s="193"/>
      <c r="AB194" s="193"/>
      <c r="AC194" s="193"/>
      <c r="AD194" s="193"/>
      <c r="AE194" s="193"/>
      <c r="AF194" s="193"/>
      <c r="AG194" s="193"/>
      <c r="AH194" s="193"/>
      <c r="AI194" s="261"/>
      <c r="AJ194" s="261"/>
      <c r="AK194" s="261"/>
      <c r="AL194" s="271">
        <v>0</v>
      </c>
      <c r="AM194" s="272">
        <v>0</v>
      </c>
      <c r="AN194" s="272">
        <v>0</v>
      </c>
      <c r="AO194" s="272">
        <v>0</v>
      </c>
      <c r="AP194" s="272">
        <v>0</v>
      </c>
      <c r="AQ194" s="261"/>
      <c r="AR194" s="194">
        <v>0</v>
      </c>
      <c r="AS194" s="194">
        <v>0</v>
      </c>
      <c r="AT194" s="194">
        <v>0</v>
      </c>
      <c r="AU194" s="194">
        <v>0</v>
      </c>
    </row>
    <row r="195" spans="22:47" s="258" customFormat="1">
      <c r="AJ195" s="261"/>
      <c r="AK195" s="261"/>
      <c r="AL195" s="271">
        <v>0</v>
      </c>
      <c r="AM195" s="272">
        <v>0</v>
      </c>
      <c r="AN195" s="272">
        <v>0</v>
      </c>
      <c r="AO195" s="272">
        <v>0</v>
      </c>
      <c r="AP195" s="272">
        <v>0</v>
      </c>
      <c r="AQ195" s="261"/>
      <c r="AR195" s="194">
        <v>0</v>
      </c>
      <c r="AS195" s="194">
        <v>0</v>
      </c>
      <c r="AT195" s="194">
        <v>0</v>
      </c>
      <c r="AU195" s="194">
        <v>0</v>
      </c>
    </row>
    <row r="196" spans="22:47" s="258" customFormat="1">
      <c r="AJ196" s="261"/>
      <c r="AK196" s="261"/>
      <c r="AL196" s="271">
        <v>0</v>
      </c>
      <c r="AM196" s="272">
        <v>0</v>
      </c>
      <c r="AN196" s="272">
        <v>0</v>
      </c>
      <c r="AO196" s="272">
        <v>0</v>
      </c>
      <c r="AP196" s="272">
        <v>0</v>
      </c>
      <c r="AQ196" s="261"/>
      <c r="AR196" s="194">
        <v>0</v>
      </c>
      <c r="AS196" s="194">
        <v>0</v>
      </c>
      <c r="AT196" s="194">
        <v>0</v>
      </c>
      <c r="AU196" s="194">
        <v>0</v>
      </c>
    </row>
    <row r="197" spans="22:47" s="258" customFormat="1">
      <c r="AJ197" s="261"/>
      <c r="AK197" s="261"/>
      <c r="AL197" s="261"/>
      <c r="AM197" s="261"/>
      <c r="AN197" s="262"/>
      <c r="AO197" s="262"/>
      <c r="AP197" s="262"/>
      <c r="AQ197" s="261"/>
      <c r="AR197" s="194">
        <v>0</v>
      </c>
      <c r="AS197" s="194">
        <v>0</v>
      </c>
      <c r="AT197" s="194">
        <v>0</v>
      </c>
      <c r="AU197" s="194">
        <v>0</v>
      </c>
    </row>
    <row r="198" spans="22:47" s="258" customFormat="1">
      <c r="AJ198" s="261"/>
      <c r="AK198" s="261"/>
      <c r="AL198" s="261"/>
      <c r="AM198" s="261"/>
      <c r="AN198" s="262"/>
      <c r="AO198" s="262"/>
      <c r="AP198" s="262"/>
      <c r="AQ198" s="261"/>
      <c r="AR198" s="194">
        <v>0</v>
      </c>
      <c r="AS198" s="194">
        <v>0</v>
      </c>
      <c r="AT198" s="194">
        <v>0</v>
      </c>
      <c r="AU198" s="194">
        <v>0</v>
      </c>
    </row>
    <row r="199" spans="22:47" s="258" customFormat="1">
      <c r="AJ199" s="193"/>
      <c r="AK199" s="193"/>
      <c r="AL199" s="193"/>
      <c r="AM199" s="193"/>
      <c r="AN199" s="194"/>
      <c r="AO199" s="194"/>
      <c r="AP199" s="194"/>
      <c r="AQ199" s="193"/>
      <c r="AR199" s="194">
        <v>0</v>
      </c>
      <c r="AS199" s="194">
        <v>0</v>
      </c>
      <c r="AT199" s="194">
        <v>0</v>
      </c>
      <c r="AU199" s="194">
        <v>0</v>
      </c>
    </row>
  </sheetData>
  <mergeCells count="16">
    <mergeCell ref="I56:L56"/>
    <mergeCell ref="O56:Q56"/>
    <mergeCell ref="K3:M3"/>
    <mergeCell ref="K4:M5"/>
    <mergeCell ref="K6:M8"/>
    <mergeCell ref="O21:T21"/>
    <mergeCell ref="O22:T25"/>
    <mergeCell ref="I62:L62"/>
    <mergeCell ref="I63:L63"/>
    <mergeCell ref="I64:L64"/>
    <mergeCell ref="I57:L57"/>
    <mergeCell ref="O57:Q59"/>
    <mergeCell ref="I58:L58"/>
    <mergeCell ref="I59:L59"/>
    <mergeCell ref="I60:L60"/>
    <mergeCell ref="I61:L61"/>
  </mergeCells>
  <dataValidations count="8">
    <dataValidation type="list" allowBlank="1" showInputMessage="1" showErrorMessage="1" sqref="O158" xr:uid="{593E26D1-FD29-4EE5-B8A1-15684A6B03DE}">
      <formula1>"x, x̅, r"</formula1>
    </dataValidation>
    <dataValidation type="list" allowBlank="1" showInputMessage="1" showErrorMessage="1" sqref="Q158" xr:uid="{C389ABE7-A647-4F0C-8F8A-DDD30D91A673}">
      <formula1>"P(x), P(x̅)"</formula1>
    </dataValidation>
    <dataValidation type="list" allowBlank="1" showInputMessage="1" showErrorMessage="1" sqref="L164" xr:uid="{4BB260E2-DF02-4CD1-85F8-075987D19E2A}">
      <formula1>"left, right"</formula1>
    </dataValidation>
    <dataValidation type="list" allowBlank="1" showInputMessage="1" showErrorMessage="1" sqref="L160:L161" xr:uid="{E5D80FC1-B2AF-4332-9B61-6D3B7E53E4B7}">
      <formula1>"left, right, two left, two right"</formula1>
    </dataValidation>
    <dataValidation type="list" allowBlank="1" showInputMessage="1" showErrorMessage="1" sqref="J160:J161 J164" xr:uid="{D31B7565-02DD-44A7-98E9-8D0C5583D1A8}">
      <formula1>"normal pop, normal x̅,  T x̅"</formula1>
    </dataValidation>
    <dataValidation type="list" allowBlank="1" showInputMessage="1" showErrorMessage="1" sqref="P158" xr:uid="{B067B176-1C84-4390-8CD1-758F45A966A5}">
      <formula1>"z score, t score"</formula1>
    </dataValidation>
    <dataValidation type="list" allowBlank="1" showInputMessage="1" showErrorMessage="1" sqref="N158" xr:uid="{CE7BBA53-BDD5-46F7-B977-6B5EB62D7ECE}">
      <formula1>"σ, σ(x̅) = σ/√n, σ̂(x̅) = s/√n"</formula1>
    </dataValidation>
    <dataValidation type="whole" allowBlank="1" showInputMessage="1" showErrorMessage="1" sqref="S48 AE54" xr:uid="{74CCA6CE-CED0-4C15-8EB6-EFE94227097E}">
      <formula1>0</formula1>
      <formula2>3</formula2>
    </dataValidation>
  </dataValidations>
  <pageMargins left="0.7" right="0.7" top="0.75" bottom="0.75" header="0.3" footer="0.3"/>
  <pageSetup orientation="portrait" verticalDpi="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C6B55B-85AA-4432-A6A4-DF452495E132}">
  <sheetPr>
    <tabColor rgb="FF4FADEA"/>
  </sheetPr>
  <dimension ref="A1:BH199"/>
  <sheetViews>
    <sheetView showGridLines="0" topLeftCell="I13" zoomScale="73" zoomScaleNormal="73" workbookViewId="0">
      <selection activeCell="I5" sqref="I5"/>
    </sheetView>
  </sheetViews>
  <sheetFormatPr defaultColWidth="10.81640625" defaultRowHeight="7"/>
  <cols>
    <col min="1" max="1" width="3.36328125" style="193" customWidth="1"/>
    <col min="2" max="2" width="13.26953125" style="193" customWidth="1"/>
    <col min="3" max="3" width="12.81640625" style="193" customWidth="1"/>
    <col min="4" max="4" width="12" style="193" customWidth="1"/>
    <col min="5" max="5" width="11.1796875" style="194" customWidth="1"/>
    <col min="6" max="6" width="7.36328125" style="193" bestFit="1" customWidth="1"/>
    <col min="7" max="7" width="28.81640625" style="193" bestFit="1" customWidth="1"/>
    <col min="8" max="8" width="37.81640625" style="193" customWidth="1"/>
    <col min="9" max="9" width="27" style="193" customWidth="1"/>
    <col min="10" max="10" width="19.81640625" style="193" customWidth="1"/>
    <col min="11" max="11" width="10.81640625" style="193"/>
    <col min="12" max="12" width="18" style="193" customWidth="1"/>
    <col min="13" max="14" width="10.81640625" style="193"/>
    <col min="15" max="15" width="13.1796875" style="193" customWidth="1"/>
    <col min="16" max="16" width="13.6328125" style="193" bestFit="1" customWidth="1"/>
    <col min="17" max="17" width="14.453125" style="193" bestFit="1" customWidth="1"/>
    <col min="18" max="18" width="7.81640625" style="193" customWidth="1"/>
    <col min="19" max="19" width="10.81640625" style="193"/>
    <col min="20" max="20" width="24.81640625" style="193" bestFit="1" customWidth="1"/>
    <col min="21" max="21" width="100.1796875" style="193" customWidth="1"/>
    <col min="22" max="23" width="11.81640625" style="193" customWidth="1"/>
    <col min="24" max="25" width="20.1796875" style="193" customWidth="1"/>
    <col min="26" max="26" width="23.1796875" style="193" bestFit="1" customWidth="1"/>
    <col min="27" max="27" width="17.1796875" style="193" bestFit="1" customWidth="1"/>
    <col min="28" max="28" width="11" style="193" bestFit="1" customWidth="1"/>
    <col min="29" max="29" width="6.81640625" style="193" bestFit="1" customWidth="1"/>
    <col min="30" max="30" width="13.36328125" style="193" bestFit="1" customWidth="1"/>
    <col min="31" max="31" width="8.1796875" style="193" bestFit="1" customWidth="1"/>
    <col min="32" max="32" width="53" style="193" customWidth="1"/>
    <col min="33" max="37" width="15" style="193" customWidth="1"/>
    <col min="38" max="38" width="14.453125" style="193" customWidth="1"/>
    <col min="39" max="56" width="10.81640625" style="193"/>
    <col min="57" max="61" width="11" style="193" customWidth="1"/>
    <col min="62" max="16384" width="10.81640625" style="193"/>
  </cols>
  <sheetData>
    <row r="1" spans="1:60">
      <c r="I1" s="193" t="s">
        <v>785</v>
      </c>
    </row>
    <row r="2" spans="1:60">
      <c r="A2" s="193">
        <f ca="1">IF('Empirical Rule'!$D$2="DRAGGING CELLS IS NOT PERMITTED. PLEASE UNDO LAST ACTION!!",0,IF('Empirical Rule'!$P$1&lt;&gt;"Feedback OFF",IF(Scoreboard!$F$23="",SUMIFS('Empirical RulePT'!A3:$BH$199, 'Empirical RulePT'!A3:$BH$199, "&gt;0", 'Empirical RuleSC'!A3:$BH$199, "PerfectMsg")+ABS(SUMIFS('Empirical RulePT'!A3:$BH$199, 'Empirical RulePT'!A3:$BH$199, "&lt;0", 'Empirical RuleSC'!A3:$BH$199, "PerfectMsg")),0),0))</f>
        <v>0</v>
      </c>
      <c r="B2" s="193">
        <f>SUMIF('Empirical RulePT'!A3:$BH$199,"&gt;0")</f>
        <v>17</v>
      </c>
    </row>
    <row r="3" spans="1:60">
      <c r="K3" s="431">
        <v>0</v>
      </c>
      <c r="L3" s="431"/>
      <c r="M3" s="431"/>
    </row>
    <row r="4" spans="1:60" s="258" customFormat="1" ht="15.5" customHeight="1">
      <c r="B4" s="259"/>
      <c r="C4" s="259"/>
      <c r="D4" s="259"/>
      <c r="E4" s="260"/>
      <c r="G4" s="295">
        <v>0</v>
      </c>
      <c r="H4" s="295">
        <v>0</v>
      </c>
      <c r="I4" s="295">
        <v>0</v>
      </c>
      <c r="J4" s="259"/>
      <c r="K4" s="381">
        <v>0</v>
      </c>
      <c r="L4" s="381"/>
      <c r="M4" s="381"/>
      <c r="N4" s="259"/>
      <c r="O4" s="259"/>
      <c r="P4" s="259"/>
      <c r="Q4" s="193"/>
      <c r="R4" s="193"/>
      <c r="S4" s="193"/>
      <c r="U4" s="261"/>
      <c r="V4" s="261"/>
      <c r="W4" s="261"/>
      <c r="X4" s="262"/>
      <c r="Y4" s="262"/>
      <c r="Z4" s="261"/>
      <c r="AA4" s="261"/>
      <c r="AB4" s="261"/>
      <c r="AC4" s="261"/>
      <c r="AD4" s="261"/>
      <c r="AE4" s="261"/>
      <c r="AF4" s="261"/>
      <c r="AG4" s="261"/>
      <c r="AH4" s="261"/>
      <c r="AI4" s="261"/>
      <c r="AJ4" s="261"/>
      <c r="AK4" s="261"/>
      <c r="AL4" s="261"/>
      <c r="AM4" s="262"/>
      <c r="AN4" s="262"/>
      <c r="AO4" s="262"/>
      <c r="AP4" s="261"/>
      <c r="AR4" s="193"/>
      <c r="AS4" s="193"/>
      <c r="AT4" s="194"/>
      <c r="AU4" s="193"/>
      <c r="AV4" s="193"/>
    </row>
    <row r="5" spans="1:60" s="258" customFormat="1">
      <c r="B5" s="263">
        <v>0</v>
      </c>
      <c r="C5" s="259"/>
      <c r="D5" s="259"/>
      <c r="E5" s="260"/>
      <c r="G5" s="283">
        <v>0</v>
      </c>
      <c r="H5" s="296">
        <v>0</v>
      </c>
      <c r="I5" s="297" t="str">
        <f ca="1">_xlfn.IFS(ISBLANK('Empirical Rule'!I5),"",IF(NOT(ISNA('#_Empirical Rule'!I5)),IF(ISNA('Empirical Rule'!I5),TRUE,FALSE),FALSE),"StuNAMsg",IF(AND(ISNA('#_Empirical Rule'!I5),ISNA('Empirical Rule'!I5)),TRUE,FALSE),"PerfectMsg",IF(NOT(ISERROR('#_Empirical Rule'!I5)),IF(ISERROR('Empirical Rule'!I5),TRUE,FALSE),FALSE),"StuErrorMsg",IF(TYPE('#_Empirical Rule'!I5)&lt;&gt;TYPE('Empirical Rule'!I5),TRUE,FALSE),"WrongTypeMsg",IF(_xlfn.ISFORMULA('#_Empirical Rule'!I5),IF(NOT(_xlfn.ISFORMULA('Empirical Rule'!I5)),TRUE),FALSE),"MissingFormulaMsg",IF(NOT(AND(ISNUMBER(FIND("[",_xlfn.FORMULATEXT('#_Empirical Rule'!I5))),ISNUMBER(FIND("!",_xlfn.FORMULATEXT('#_Empirical Rule'!I5))))),AND(ISNUMBER(FIND("[",_xlfn.FORMULATEXT('Empirical Rule'!I5))),ISNUMBER(FIND("!",_xlfn.FORMULATEXT('Empirical Rule'!I5)))),FALSE),"ExternalRefsMsg",IF(ISNUMBER('#_Empirical Rule'!I5),IF(ABS('#_Empirical Rule'!I5-'Empirical Rule'!I5)&gt;0.00001,TRUE,FALSE),IF('#_Empirical Rule'!I5&lt;&gt;'Empirical Rule'!I5,TRUE,FALSE)),IF(ISNUMBER('#_Empirical Rule'!I5),IF('#_Empirical Rule'!I5&gt;'Empirical Rule'!I5,"TooLow","TooHigh"),"WrongAnswer"),NOT(_xlfn.ISFORMULA('#_Empirical Rule'!I5)),"PerfectMsg",TRUE,"PerfectMsg")</f>
        <v/>
      </c>
      <c r="J5" s="193"/>
      <c r="K5" s="381"/>
      <c r="L5" s="381"/>
      <c r="M5" s="381"/>
      <c r="N5" s="259"/>
      <c r="O5" s="259"/>
      <c r="P5" s="259"/>
      <c r="Q5" s="193"/>
      <c r="R5" s="193"/>
      <c r="S5" s="193"/>
      <c r="U5" s="261"/>
      <c r="V5" s="261"/>
      <c r="W5" s="261"/>
      <c r="X5" s="262"/>
      <c r="Y5" s="262"/>
      <c r="Z5" s="261"/>
      <c r="AA5" s="261"/>
      <c r="AB5" s="193"/>
      <c r="AC5" s="193"/>
      <c r="AD5" s="193"/>
      <c r="AE5" s="193"/>
      <c r="AF5" s="193"/>
      <c r="AG5" s="261"/>
      <c r="AH5" s="261"/>
      <c r="AI5" s="261"/>
      <c r="AJ5" s="261"/>
      <c r="AK5" s="264"/>
      <c r="AL5" s="261"/>
      <c r="AM5" s="262"/>
      <c r="AN5" s="262"/>
      <c r="AO5" s="262"/>
      <c r="AP5" s="261"/>
      <c r="AR5" s="194"/>
      <c r="AS5" s="194"/>
      <c r="AT5" s="194"/>
      <c r="AU5" s="194"/>
      <c r="AV5" s="193"/>
    </row>
    <row r="6" spans="1:60" s="258" customFormat="1" ht="17.5" customHeight="1">
      <c r="B6" s="259">
        <v>0</v>
      </c>
      <c r="C6" s="259"/>
      <c r="D6" s="259"/>
      <c r="E6" s="260"/>
      <c r="G6" s="283">
        <v>0</v>
      </c>
      <c r="H6" s="296">
        <v>0</v>
      </c>
      <c r="I6" s="297" t="str">
        <f ca="1">_xlfn.IFS(ISBLANK('Empirical Rule'!I6),"",IF(NOT(ISNA('#_Empirical Rule'!I6)),IF(ISNA('Empirical Rule'!I6),TRUE,FALSE),FALSE),"StuNAMsg",IF(AND(ISNA('#_Empirical Rule'!I6),ISNA('Empirical Rule'!I6)),TRUE,FALSE),"PerfectMsg",IF(NOT(ISERROR('#_Empirical Rule'!I6)),IF(ISERROR('Empirical Rule'!I6),TRUE,FALSE),FALSE),"StuErrorMsg",IF(TYPE('#_Empirical Rule'!I6)&lt;&gt;TYPE('Empirical Rule'!I6),TRUE,FALSE),"WrongTypeMsg",IF(_xlfn.ISFORMULA('#_Empirical Rule'!I6),IF(NOT(_xlfn.ISFORMULA('Empirical Rule'!I6)),TRUE),FALSE),"MissingFormulaMsg",IF(NOT(AND(ISNUMBER(FIND("[",_xlfn.FORMULATEXT('#_Empirical Rule'!I6))),ISNUMBER(FIND("!",_xlfn.FORMULATEXT('#_Empirical Rule'!I6))))),AND(ISNUMBER(FIND("[",_xlfn.FORMULATEXT('Empirical Rule'!I6))),ISNUMBER(FIND("!",_xlfn.FORMULATEXT('Empirical Rule'!I6)))),FALSE),"ExternalRefsMsg",IF(ISNUMBER('#_Empirical Rule'!I6),IF(ABS('#_Empirical Rule'!I6-'Empirical Rule'!I6)&gt;0.00001,TRUE,FALSE),IF('#_Empirical Rule'!I6&lt;&gt;'Empirical Rule'!I6,TRUE,FALSE)),IF(ISNUMBER('#_Empirical Rule'!I6),IF('#_Empirical Rule'!I6&gt;'Empirical Rule'!I6,"TooLow","TooHigh"),"WrongAnswer"),NOT(_xlfn.ISFORMULA('#_Empirical Rule'!I6)),"PerfectMsg",TRUE,"PerfectMsg")</f>
        <v/>
      </c>
      <c r="J6" s="193"/>
      <c r="K6" s="381">
        <v>0</v>
      </c>
      <c r="L6" s="381"/>
      <c r="M6" s="381"/>
      <c r="N6" s="259"/>
      <c r="O6" s="259"/>
      <c r="P6" s="259"/>
      <c r="Q6" s="193"/>
      <c r="R6" s="193"/>
      <c r="S6" s="193"/>
      <c r="U6" s="261"/>
      <c r="V6" s="261"/>
      <c r="W6" s="261"/>
      <c r="X6" s="262"/>
      <c r="Y6" s="262"/>
      <c r="Z6" s="261"/>
      <c r="AA6" s="261"/>
      <c r="AB6" s="193"/>
      <c r="AC6" s="193"/>
      <c r="AD6" s="193"/>
      <c r="AE6" s="193"/>
      <c r="AF6" s="261"/>
      <c r="AG6" s="261"/>
      <c r="AH6" s="261"/>
      <c r="AI6" s="261"/>
      <c r="AJ6" s="261"/>
      <c r="AK6" s="264"/>
      <c r="AL6" s="261"/>
      <c r="AM6" s="262"/>
      <c r="AN6" s="262"/>
      <c r="AO6" s="262"/>
      <c r="AP6" s="261"/>
      <c r="AR6" s="194"/>
      <c r="AS6" s="194"/>
      <c r="AT6" s="194"/>
      <c r="AU6" s="194"/>
      <c r="AV6" s="193"/>
    </row>
    <row r="7" spans="1:60" s="258" customFormat="1">
      <c r="B7" s="258">
        <v>0</v>
      </c>
      <c r="C7" s="259"/>
      <c r="D7" s="259"/>
      <c r="E7" s="260"/>
      <c r="G7" s="283">
        <v>0</v>
      </c>
      <c r="H7" s="296">
        <v>0</v>
      </c>
      <c r="I7" s="297" t="str">
        <f ca="1">_xlfn.IFS(ISBLANK('Empirical Rule'!I7),"",IF(NOT(ISNA('#_Empirical Rule'!I7)),IF(ISNA('Empirical Rule'!I7),TRUE,FALSE),FALSE),"StuNAMsg",IF(AND(ISNA('#_Empirical Rule'!I7),ISNA('Empirical Rule'!I7)),TRUE,FALSE),"PerfectMsg",IF(NOT(ISERROR('#_Empirical Rule'!I7)),IF(ISERROR('Empirical Rule'!I7),TRUE,FALSE),FALSE),"StuErrorMsg",IF(TYPE('#_Empirical Rule'!I7)&lt;&gt;TYPE('Empirical Rule'!I7),TRUE,FALSE),"WrongTypeMsg",IF(_xlfn.ISFORMULA('#_Empirical Rule'!I7),IF(NOT(_xlfn.ISFORMULA('Empirical Rule'!I7)),TRUE),FALSE),"MissingFormulaMsg",IF(NOT(AND(ISNUMBER(FIND("[",_xlfn.FORMULATEXT('#_Empirical Rule'!I7))),ISNUMBER(FIND("!",_xlfn.FORMULATEXT('#_Empirical Rule'!I7))))),AND(ISNUMBER(FIND("[",_xlfn.FORMULATEXT('Empirical Rule'!I7))),ISNUMBER(FIND("!",_xlfn.FORMULATEXT('Empirical Rule'!I7)))),FALSE),"ExternalRefsMsg",IF(ISNUMBER('#_Empirical Rule'!I7),IF(ABS('#_Empirical Rule'!I7-'Empirical Rule'!I7)&gt;0.00001,TRUE,FALSE),IF('#_Empirical Rule'!I7&lt;&gt;'Empirical Rule'!I7,TRUE,FALSE)),IF(ISNUMBER('#_Empirical Rule'!I7),IF('#_Empirical Rule'!I7&gt;'Empirical Rule'!I7,"TooLow","TooHigh"),"WrongAnswer"),NOT(_xlfn.ISFORMULA('#_Empirical Rule'!I7)),"PerfectMsg",TRUE,"PerfectMsg")</f>
        <v/>
      </c>
      <c r="J7" s="193"/>
      <c r="K7" s="381"/>
      <c r="L7" s="381"/>
      <c r="M7" s="381"/>
      <c r="N7" s="259"/>
      <c r="O7" s="259"/>
      <c r="P7" s="259"/>
      <c r="Q7" s="193"/>
      <c r="R7" s="193"/>
      <c r="S7" s="193"/>
      <c r="U7" s="261"/>
      <c r="V7" s="261"/>
      <c r="W7" s="261"/>
      <c r="X7" s="262"/>
      <c r="Y7" s="262"/>
      <c r="Z7" s="261"/>
      <c r="AA7" s="261"/>
      <c r="AB7" s="193"/>
      <c r="AC7" s="193"/>
      <c r="AD7" s="193"/>
      <c r="AE7" s="193"/>
      <c r="AF7" s="261"/>
      <c r="AG7" s="261"/>
      <c r="AH7" s="261"/>
      <c r="AI7" s="261"/>
      <c r="AJ7" s="261"/>
      <c r="AK7" s="261"/>
      <c r="AL7" s="261"/>
      <c r="AM7" s="262"/>
      <c r="AN7" s="262"/>
      <c r="AO7" s="262"/>
      <c r="AP7" s="261"/>
      <c r="AR7" s="194"/>
      <c r="AS7" s="194"/>
      <c r="AT7" s="194"/>
      <c r="AU7" s="194"/>
      <c r="AV7" s="193"/>
    </row>
    <row r="8" spans="1:60" s="258" customFormat="1">
      <c r="B8" s="259"/>
      <c r="C8" s="259"/>
      <c r="D8" s="259"/>
      <c r="E8" s="260"/>
      <c r="F8" s="259"/>
      <c r="G8" s="259"/>
      <c r="H8" s="259"/>
      <c r="I8" s="259"/>
      <c r="J8" s="259"/>
      <c r="K8" s="381"/>
      <c r="L8" s="381"/>
      <c r="M8" s="381"/>
      <c r="N8" s="259"/>
      <c r="O8" s="259"/>
      <c r="P8" s="259"/>
      <c r="Q8" s="259"/>
      <c r="R8" s="193"/>
      <c r="S8" s="193"/>
      <c r="T8" s="193"/>
      <c r="V8" s="261"/>
      <c r="W8" s="261"/>
      <c r="X8" s="261"/>
      <c r="Y8" s="262"/>
      <c r="Z8" s="262"/>
      <c r="AA8" s="261"/>
      <c r="AB8" s="261"/>
      <c r="AC8" s="193"/>
      <c r="AD8" s="193"/>
      <c r="AE8" s="193"/>
      <c r="AF8" s="193"/>
      <c r="AG8" s="261"/>
      <c r="AH8" s="261"/>
      <c r="AI8" s="261"/>
      <c r="AJ8" s="261"/>
      <c r="AK8" s="261"/>
      <c r="AL8" s="261"/>
      <c r="AM8" s="261"/>
      <c r="AN8" s="262"/>
      <c r="AO8" s="262"/>
      <c r="AP8" s="262"/>
      <c r="AQ8" s="261"/>
      <c r="AR8" s="194"/>
      <c r="AS8" s="194"/>
      <c r="AT8" s="194"/>
      <c r="AU8" s="194"/>
      <c r="AV8" s="193"/>
      <c r="AW8" s="193"/>
    </row>
    <row r="9" spans="1:60" s="258" customFormat="1">
      <c r="B9" s="298">
        <v>0</v>
      </c>
      <c r="C9" s="298">
        <v>0</v>
      </c>
      <c r="D9" s="298">
        <v>0</v>
      </c>
      <c r="E9" s="198">
        <v>0</v>
      </c>
      <c r="F9" s="265"/>
      <c r="G9" s="263"/>
      <c r="H9" s="263"/>
      <c r="I9" s="263"/>
      <c r="J9" s="259"/>
      <c r="K9" s="259"/>
      <c r="L9" s="259"/>
      <c r="M9" s="259"/>
      <c r="N9" s="193"/>
      <c r="O9" s="193"/>
      <c r="P9" s="259"/>
      <c r="Q9" s="259"/>
      <c r="R9" s="193"/>
      <c r="S9" s="193"/>
      <c r="T9" s="193"/>
      <c r="V9" s="261"/>
      <c r="W9" s="261"/>
      <c r="X9" s="261"/>
      <c r="Y9" s="261"/>
      <c r="Z9" s="261"/>
      <c r="AA9" s="261"/>
      <c r="AB9" s="261"/>
      <c r="AC9" s="261"/>
      <c r="AD9" s="261"/>
      <c r="AE9" s="261"/>
      <c r="AF9" s="261"/>
      <c r="AG9" s="261"/>
      <c r="AH9" s="261"/>
      <c r="AI9" s="261"/>
      <c r="AJ9" s="261"/>
      <c r="AK9" s="261"/>
      <c r="AL9" s="264"/>
      <c r="AM9" s="261"/>
      <c r="AN9" s="262"/>
      <c r="AO9" s="262"/>
      <c r="AP9" s="262"/>
      <c r="AQ9" s="261"/>
      <c r="AR9" s="194"/>
      <c r="AS9" s="194"/>
      <c r="AT9" s="194"/>
      <c r="AU9" s="194"/>
      <c r="AV9" s="193"/>
      <c r="AW9" s="193"/>
    </row>
    <row r="10" spans="1:60" s="258" customFormat="1">
      <c r="B10" s="194">
        <v>0</v>
      </c>
      <c r="C10" s="194">
        <v>0</v>
      </c>
      <c r="D10" s="194">
        <v>0</v>
      </c>
      <c r="E10" s="299">
        <v>0</v>
      </c>
      <c r="F10" s="265"/>
      <c r="G10" s="193"/>
      <c r="H10" s="259"/>
      <c r="I10" s="259"/>
      <c r="J10" s="259"/>
      <c r="K10" s="259"/>
      <c r="L10" s="259"/>
      <c r="M10" s="193"/>
      <c r="N10" s="193"/>
      <c r="O10" s="259"/>
      <c r="P10" s="259"/>
      <c r="Q10" s="259"/>
      <c r="R10" s="193"/>
      <c r="S10" s="193"/>
      <c r="T10" s="193"/>
      <c r="V10" s="261"/>
      <c r="W10" s="261"/>
      <c r="X10" s="261"/>
      <c r="Y10" s="261"/>
      <c r="Z10" s="261"/>
      <c r="AA10" s="261"/>
      <c r="AB10" s="261"/>
      <c r="AC10" s="261"/>
      <c r="AD10" s="261"/>
      <c r="AE10" s="261"/>
      <c r="AF10" s="261"/>
      <c r="AG10" s="261"/>
      <c r="AH10" s="261"/>
      <c r="AI10" s="261"/>
      <c r="AJ10" s="261"/>
      <c r="AK10" s="261"/>
      <c r="AL10" s="264"/>
      <c r="AM10" s="261"/>
      <c r="AN10" s="262"/>
      <c r="AO10" s="262"/>
      <c r="AP10" s="262"/>
      <c r="AQ10" s="261"/>
      <c r="AR10" s="194"/>
      <c r="AS10" s="194"/>
      <c r="AT10" s="194"/>
      <c r="AU10" s="194"/>
      <c r="AV10" s="193"/>
      <c r="AW10" s="193"/>
    </row>
    <row r="11" spans="1:60" s="258" customFormat="1">
      <c r="B11" s="194">
        <v>0</v>
      </c>
      <c r="C11" s="194">
        <v>0</v>
      </c>
      <c r="D11" s="194">
        <v>0</v>
      </c>
      <c r="E11" s="299">
        <v>0</v>
      </c>
      <c r="F11" s="265"/>
      <c r="G11" s="300">
        <v>0</v>
      </c>
      <c r="H11" s="259"/>
      <c r="I11" s="259"/>
      <c r="J11" s="259"/>
      <c r="K11" s="259"/>
      <c r="L11" s="259"/>
      <c r="M11" s="193"/>
      <c r="N11" s="193"/>
      <c r="O11" s="259"/>
      <c r="P11" s="259"/>
      <c r="Q11" s="259"/>
      <c r="R11" s="193"/>
      <c r="S11" s="193"/>
      <c r="T11" s="193"/>
      <c r="V11" s="194"/>
      <c r="W11" s="194"/>
      <c r="X11" s="262"/>
      <c r="Y11" s="262"/>
      <c r="Z11" s="262"/>
      <c r="AA11" s="262"/>
      <c r="AB11" s="262"/>
      <c r="AC11" s="262"/>
      <c r="AD11" s="262"/>
      <c r="AE11" s="262"/>
      <c r="AF11" s="262"/>
      <c r="AG11" s="261"/>
      <c r="AH11" s="261"/>
      <c r="AI11" s="261"/>
      <c r="AJ11" s="261"/>
      <c r="AK11" s="261"/>
      <c r="AL11" s="264"/>
      <c r="AM11" s="261"/>
      <c r="AN11" s="262"/>
      <c r="AO11" s="262"/>
      <c r="AP11" s="262"/>
      <c r="AQ11" s="261"/>
      <c r="AR11" s="194"/>
      <c r="AS11" s="194"/>
      <c r="AT11" s="194"/>
      <c r="AU11" s="194"/>
      <c r="AV11" s="193"/>
      <c r="AW11" s="193"/>
    </row>
    <row r="12" spans="1:60" s="258" customFormat="1">
      <c r="B12" s="194">
        <v>0</v>
      </c>
      <c r="C12" s="194">
        <v>0</v>
      </c>
      <c r="D12" s="194">
        <v>0</v>
      </c>
      <c r="E12" s="299">
        <v>0</v>
      </c>
      <c r="F12" s="265"/>
      <c r="G12" s="301" t="str">
        <f ca="1">_xlfn.IFS(ISBLANK('Empirical Rule'!G12),"",IF(NOT(ISNA('#_Empirical Rule'!G12)),IF(ISNA('Empirical Rule'!G12),TRUE,FALSE),FALSE),"StuNAMsg",IF(AND(ISNA('#_Empirical Rule'!G12),ISNA('Empirical Rule'!G12)),TRUE,FALSE),"PerfectMsg",IF(NOT(ISERROR('#_Empirical Rule'!G12)),IF(ISERROR('Empirical Rule'!G12),TRUE,FALSE),FALSE),"StuErrorMsg",IF(TYPE('#_Empirical Rule'!G12)&lt;&gt;TYPE('Empirical Rule'!G12),TRUE,FALSE),"WrongTypeMsg",IF(_xlfn.ISFORMULA('#_Empirical Rule'!G12),IF(NOT(_xlfn.ISFORMULA('Empirical Rule'!G12)),TRUE),FALSE),"MissingFormulaMsg",IF(NOT(AND(ISNUMBER(FIND("[",_xlfn.FORMULATEXT('#_Empirical Rule'!G12))),ISNUMBER(FIND("!",_xlfn.FORMULATEXT('#_Empirical Rule'!G12))))),AND(ISNUMBER(FIND("[",_xlfn.FORMULATEXT('Empirical Rule'!G12))),ISNUMBER(FIND("!",_xlfn.FORMULATEXT('Empirical Rule'!G12)))),FALSE),"ExternalRefsMsg",IF(ISNUMBER('#_Empirical Rule'!G12),IF(ABS('#_Empirical Rule'!G12-'Empirical Rule'!G12)&gt;0.00001,TRUE,FALSE),IF('#_Empirical Rule'!G12&lt;&gt;'Empirical Rule'!G12,TRUE,FALSE)),IF(ISNUMBER('#_Empirical Rule'!G12),IF('#_Empirical Rule'!G12&gt;'Empirical Rule'!G12,"TooLow","TooHigh"),"WrongAnswer"),NOT(_xlfn.ISFORMULA('#_Empirical Rule'!G12)),"PerfectMsg",TRUE,"PerfectMsg")</f>
        <v/>
      </c>
      <c r="H12" s="193"/>
      <c r="I12" s="193"/>
      <c r="J12" s="259"/>
      <c r="K12" s="193"/>
      <c r="L12" s="193"/>
      <c r="M12" s="193"/>
      <c r="N12" s="193"/>
      <c r="O12" s="259"/>
      <c r="P12" s="259"/>
      <c r="Q12" s="259"/>
      <c r="R12" s="193"/>
      <c r="S12" s="193"/>
      <c r="T12" s="193"/>
      <c r="V12" s="194"/>
      <c r="W12" s="194"/>
      <c r="X12" s="262"/>
      <c r="Y12" s="262"/>
      <c r="Z12" s="262"/>
      <c r="AA12" s="262"/>
      <c r="AB12" s="262"/>
      <c r="AC12" s="262"/>
      <c r="AD12" s="262"/>
      <c r="AE12" s="262"/>
      <c r="AF12" s="262"/>
      <c r="AG12" s="261"/>
      <c r="AH12" s="261"/>
      <c r="AI12" s="261"/>
      <c r="AJ12" s="261"/>
      <c r="AK12" s="261"/>
      <c r="AL12" s="261"/>
      <c r="AM12" s="261"/>
      <c r="AN12" s="262"/>
      <c r="AO12" s="262"/>
      <c r="AP12" s="262"/>
      <c r="AQ12" s="261"/>
      <c r="AR12" s="194"/>
      <c r="AS12" s="194"/>
      <c r="AT12" s="194"/>
      <c r="AU12" s="194"/>
      <c r="AV12" s="193"/>
      <c r="AW12" s="193"/>
    </row>
    <row r="13" spans="1:60" s="258" customFormat="1">
      <c r="B13" s="194">
        <v>0</v>
      </c>
      <c r="C13" s="194">
        <v>0</v>
      </c>
      <c r="D13" s="194">
        <v>0</v>
      </c>
      <c r="E13" s="299">
        <v>0</v>
      </c>
      <c r="F13" s="265"/>
      <c r="G13" s="259"/>
      <c r="H13" s="193"/>
      <c r="I13" s="193"/>
      <c r="J13" s="259"/>
      <c r="K13" s="193"/>
      <c r="L13" s="193"/>
      <c r="M13" s="193"/>
      <c r="N13" s="259"/>
      <c r="O13" s="302">
        <v>0</v>
      </c>
      <c r="P13" s="302">
        <v>0</v>
      </c>
      <c r="Q13" s="302">
        <v>0</v>
      </c>
      <c r="R13" s="302">
        <v>0</v>
      </c>
      <c r="S13" s="302">
        <v>0</v>
      </c>
      <c r="T13" s="302">
        <v>0</v>
      </c>
      <c r="V13" s="194"/>
      <c r="W13" s="194"/>
      <c r="X13" s="262"/>
      <c r="Y13" s="262"/>
      <c r="Z13" s="262"/>
      <c r="AA13" s="262"/>
      <c r="AB13" s="262"/>
      <c r="AC13" s="262"/>
      <c r="AD13" s="262"/>
      <c r="AE13" s="262"/>
      <c r="AF13" s="262"/>
      <c r="AG13" s="261"/>
      <c r="AH13" s="261"/>
      <c r="AI13" s="261"/>
      <c r="AJ13" s="261"/>
      <c r="AK13" s="261"/>
      <c r="AL13" s="261"/>
      <c r="AM13" s="261"/>
      <c r="AN13" s="262"/>
      <c r="AO13" s="262"/>
      <c r="AP13" s="262"/>
      <c r="AQ13" s="261"/>
      <c r="AR13" s="194"/>
      <c r="AS13" s="194"/>
      <c r="AT13" s="194"/>
      <c r="AU13" s="194"/>
      <c r="AV13" s="193"/>
      <c r="AW13" s="193"/>
    </row>
    <row r="14" spans="1:60" s="258" customFormat="1">
      <c r="B14" s="194">
        <v>0</v>
      </c>
      <c r="C14" s="194">
        <v>0</v>
      </c>
      <c r="D14" s="194">
        <v>0</v>
      </c>
      <c r="E14" s="299">
        <v>0</v>
      </c>
      <c r="F14" s="265"/>
      <c r="G14" s="193"/>
      <c r="H14" s="193"/>
      <c r="I14" s="193"/>
      <c r="J14" s="259"/>
      <c r="K14" s="193"/>
      <c r="L14" s="193"/>
      <c r="M14" s="193"/>
      <c r="N14" s="259"/>
      <c r="O14" s="260">
        <v>0</v>
      </c>
      <c r="P14" s="303">
        <v>0</v>
      </c>
      <c r="Q14" s="260">
        <v>0</v>
      </c>
      <c r="R14" s="260">
        <v>0</v>
      </c>
      <c r="S14" s="304">
        <v>0</v>
      </c>
      <c r="T14" s="304">
        <v>0</v>
      </c>
      <c r="V14" s="194"/>
      <c r="W14" s="194"/>
      <c r="X14" s="262"/>
      <c r="Y14" s="262"/>
      <c r="Z14" s="262"/>
      <c r="AA14" s="262"/>
      <c r="AB14" s="262"/>
      <c r="AC14" s="262"/>
      <c r="AD14" s="262"/>
      <c r="AE14" s="262"/>
      <c r="AF14" s="262"/>
      <c r="AG14" s="261"/>
      <c r="AH14" s="261"/>
      <c r="AI14" s="261"/>
      <c r="AJ14" s="261"/>
      <c r="AK14" s="261"/>
      <c r="AL14" s="261"/>
      <c r="AM14" s="261"/>
      <c r="AN14" s="262"/>
      <c r="AO14" s="262"/>
      <c r="AP14" s="262"/>
      <c r="AQ14" s="261"/>
      <c r="AR14" s="194"/>
      <c r="AS14" s="194"/>
      <c r="AT14" s="194"/>
      <c r="AU14" s="194"/>
      <c r="AV14" s="193"/>
      <c r="AW14" s="193"/>
    </row>
    <row r="15" spans="1:60" s="258" customFormat="1">
      <c r="B15" s="194">
        <v>0</v>
      </c>
      <c r="C15" s="194">
        <v>0</v>
      </c>
      <c r="D15" s="194">
        <v>0</v>
      </c>
      <c r="E15" s="299">
        <v>0</v>
      </c>
      <c r="F15" s="265"/>
      <c r="G15" s="193"/>
      <c r="H15" s="193"/>
      <c r="I15" s="193"/>
      <c r="J15" s="259"/>
      <c r="K15" s="259"/>
      <c r="L15" s="259"/>
      <c r="M15" s="259"/>
      <c r="N15" s="259"/>
      <c r="O15" s="305">
        <v>0</v>
      </c>
      <c r="P15" s="303">
        <v>0</v>
      </c>
      <c r="Q15" s="260">
        <v>0</v>
      </c>
      <c r="R15" s="260">
        <v>0</v>
      </c>
      <c r="S15" s="304">
        <v>0</v>
      </c>
      <c r="T15" s="304">
        <v>0</v>
      </c>
      <c r="V15" s="194"/>
      <c r="W15" s="194"/>
      <c r="X15" s="262"/>
      <c r="Y15" s="262"/>
      <c r="Z15" s="262"/>
      <c r="AA15" s="262"/>
      <c r="AB15" s="262"/>
      <c r="AC15" s="262"/>
      <c r="AD15" s="262"/>
      <c r="AE15" s="262"/>
      <c r="AF15" s="262"/>
      <c r="AG15" s="261"/>
      <c r="AH15" s="261"/>
      <c r="AI15" s="261"/>
      <c r="AJ15" s="261"/>
      <c r="AK15" s="261"/>
      <c r="AL15" s="261"/>
      <c r="AM15" s="261"/>
      <c r="AN15" s="262"/>
      <c r="AO15" s="262"/>
      <c r="AP15" s="262"/>
      <c r="AQ15" s="261"/>
      <c r="AR15" s="194"/>
      <c r="AS15" s="194"/>
      <c r="AT15" s="194"/>
      <c r="AU15" s="194"/>
      <c r="AV15" s="193"/>
      <c r="AW15" s="193"/>
      <c r="BF15" s="266">
        <v>0</v>
      </c>
      <c r="BG15" s="266">
        <v>0</v>
      </c>
      <c r="BH15" s="266">
        <v>0</v>
      </c>
    </row>
    <row r="16" spans="1:60" s="258" customFormat="1">
      <c r="B16" s="194">
        <v>0</v>
      </c>
      <c r="C16" s="194">
        <v>0</v>
      </c>
      <c r="D16" s="194">
        <v>0</v>
      </c>
      <c r="E16" s="299">
        <v>0</v>
      </c>
      <c r="F16" s="265"/>
      <c r="G16" s="267"/>
      <c r="H16" s="193"/>
      <c r="I16" s="193"/>
      <c r="J16" s="259"/>
      <c r="K16" s="259"/>
      <c r="L16" s="259"/>
      <c r="M16" s="259"/>
      <c r="N16" s="259"/>
      <c r="O16" s="305">
        <v>0</v>
      </c>
      <c r="P16" s="303">
        <v>0</v>
      </c>
      <c r="Q16" s="260">
        <v>0</v>
      </c>
      <c r="R16" s="260">
        <v>0</v>
      </c>
      <c r="S16" s="304">
        <v>0</v>
      </c>
      <c r="T16" s="304">
        <v>0</v>
      </c>
      <c r="V16" s="194"/>
      <c r="W16" s="194"/>
      <c r="X16" s="262"/>
      <c r="Y16" s="262"/>
      <c r="Z16" s="262"/>
      <c r="AA16" s="262"/>
      <c r="AB16" s="262"/>
      <c r="AC16" s="262"/>
      <c r="AD16" s="262"/>
      <c r="AE16" s="262"/>
      <c r="AF16" s="262"/>
      <c r="AG16" s="261"/>
      <c r="AH16" s="261"/>
      <c r="AI16" s="261"/>
      <c r="AJ16" s="261"/>
      <c r="AK16" s="261"/>
      <c r="AL16" s="261"/>
      <c r="AM16" s="261"/>
      <c r="AN16" s="262"/>
      <c r="AO16" s="262"/>
      <c r="AP16" s="262"/>
      <c r="AQ16" s="261"/>
      <c r="AR16" s="194"/>
      <c r="AS16" s="194"/>
      <c r="AT16" s="194"/>
      <c r="AU16" s="194"/>
      <c r="AV16" s="193"/>
      <c r="AW16" s="193"/>
      <c r="BF16" s="266"/>
      <c r="BG16" s="266"/>
      <c r="BH16" s="266"/>
    </row>
    <row r="17" spans="2:60" s="258" customFormat="1">
      <c r="B17" s="194">
        <v>0</v>
      </c>
      <c r="C17" s="194">
        <v>0</v>
      </c>
      <c r="D17" s="194">
        <v>0</v>
      </c>
      <c r="E17" s="299">
        <v>0</v>
      </c>
      <c r="F17" s="265"/>
      <c r="G17" s="193"/>
      <c r="H17" s="193"/>
      <c r="I17" s="193"/>
      <c r="J17" s="259"/>
      <c r="K17" s="259"/>
      <c r="L17" s="259"/>
      <c r="M17" s="259"/>
      <c r="N17" s="259"/>
      <c r="O17" s="305">
        <v>0</v>
      </c>
      <c r="P17" s="303">
        <v>0</v>
      </c>
      <c r="Q17" s="260">
        <v>0</v>
      </c>
      <c r="R17" s="260">
        <v>0</v>
      </c>
      <c r="S17" s="304">
        <v>0</v>
      </c>
      <c r="T17" s="304">
        <v>0</v>
      </c>
      <c r="V17" s="194"/>
      <c r="W17" s="194"/>
      <c r="X17" s="262"/>
      <c r="Y17" s="262"/>
      <c r="Z17" s="262"/>
      <c r="AA17" s="262"/>
      <c r="AB17" s="262"/>
      <c r="AC17" s="262"/>
      <c r="AD17" s="262"/>
      <c r="AE17" s="262"/>
      <c r="AF17" s="262"/>
      <c r="AG17" s="261"/>
      <c r="AH17" s="261"/>
      <c r="AI17" s="261"/>
      <c r="AJ17" s="261"/>
      <c r="AK17" s="261"/>
      <c r="AL17" s="261"/>
      <c r="AM17" s="261"/>
      <c r="AN17" s="262"/>
      <c r="AO17" s="262"/>
      <c r="AP17" s="262"/>
      <c r="AQ17" s="261"/>
      <c r="AR17" s="194"/>
      <c r="AS17" s="194"/>
      <c r="AT17" s="194"/>
      <c r="AU17" s="194"/>
      <c r="AV17" s="193"/>
      <c r="AW17" s="193"/>
      <c r="BF17" s="266">
        <v>0</v>
      </c>
      <c r="BG17" s="266">
        <v>0</v>
      </c>
      <c r="BH17" s="266">
        <v>0</v>
      </c>
    </row>
    <row r="18" spans="2:60" s="258" customFormat="1">
      <c r="B18" s="194">
        <v>0</v>
      </c>
      <c r="C18" s="194">
        <v>0</v>
      </c>
      <c r="D18" s="194">
        <v>0</v>
      </c>
      <c r="E18" s="299">
        <v>0</v>
      </c>
      <c r="F18" s="265"/>
      <c r="G18" s="193"/>
      <c r="H18" s="193"/>
      <c r="I18" s="193"/>
      <c r="J18" s="259"/>
      <c r="K18" s="259"/>
      <c r="L18" s="259"/>
      <c r="M18" s="259"/>
      <c r="N18" s="259"/>
      <c r="O18" s="305">
        <v>0</v>
      </c>
      <c r="P18" s="305">
        <v>0</v>
      </c>
      <c r="Q18" s="260">
        <v>0</v>
      </c>
      <c r="R18" s="260">
        <v>0</v>
      </c>
      <c r="S18" s="304">
        <v>0</v>
      </c>
      <c r="T18" s="304">
        <v>0</v>
      </c>
      <c r="V18" s="194"/>
      <c r="W18" s="194"/>
      <c r="X18" s="262"/>
      <c r="Y18" s="262"/>
      <c r="Z18" s="262"/>
      <c r="AA18" s="262"/>
      <c r="AB18" s="262"/>
      <c r="AC18" s="262"/>
      <c r="AD18" s="262"/>
      <c r="AE18" s="262"/>
      <c r="AF18" s="262"/>
      <c r="AG18" s="261"/>
      <c r="AH18" s="261"/>
      <c r="AI18" s="261"/>
      <c r="AJ18" s="261"/>
      <c r="AK18" s="261"/>
      <c r="AL18" s="261"/>
      <c r="AM18" s="261"/>
      <c r="AN18" s="262"/>
      <c r="AO18" s="262"/>
      <c r="AP18" s="262"/>
      <c r="AQ18" s="261"/>
      <c r="AR18" s="194"/>
      <c r="AS18" s="194"/>
      <c r="AT18" s="194"/>
      <c r="AU18" s="194"/>
      <c r="AV18" s="193"/>
      <c r="AW18" s="193"/>
      <c r="BF18" s="266"/>
      <c r="BG18" s="266"/>
      <c r="BH18" s="266"/>
    </row>
    <row r="19" spans="2:60" s="258" customFormat="1">
      <c r="B19" s="194">
        <v>0</v>
      </c>
      <c r="C19" s="194">
        <v>0</v>
      </c>
      <c r="D19" s="194">
        <v>0</v>
      </c>
      <c r="E19" s="299">
        <v>0</v>
      </c>
      <c r="F19" s="265"/>
      <c r="G19" s="193"/>
      <c r="H19" s="193"/>
      <c r="I19" s="193"/>
      <c r="J19" s="259"/>
      <c r="K19" s="259"/>
      <c r="L19" s="259"/>
      <c r="M19" s="259"/>
      <c r="N19" s="259"/>
      <c r="O19" s="305">
        <v>0</v>
      </c>
      <c r="P19" s="260"/>
      <c r="Q19" s="260">
        <v>0</v>
      </c>
      <c r="R19" s="260">
        <v>0</v>
      </c>
      <c r="S19" s="304">
        <v>0</v>
      </c>
      <c r="T19" s="304">
        <v>0</v>
      </c>
      <c r="V19" s="194"/>
      <c r="W19" s="194"/>
      <c r="X19" s="262"/>
      <c r="Y19" s="262"/>
      <c r="Z19" s="262"/>
      <c r="AA19" s="262"/>
      <c r="AB19" s="262"/>
      <c r="AC19" s="262"/>
      <c r="AD19" s="262"/>
      <c r="AE19" s="262"/>
      <c r="AF19" s="262"/>
      <c r="AG19" s="261"/>
      <c r="AH19" s="261"/>
      <c r="AI19" s="261"/>
      <c r="AJ19" s="261"/>
      <c r="AK19" s="261"/>
      <c r="AL19" s="264"/>
      <c r="AM19" s="261"/>
      <c r="AN19" s="262"/>
      <c r="AO19" s="262"/>
      <c r="AP19" s="262"/>
      <c r="AQ19" s="261"/>
      <c r="AR19" s="194"/>
      <c r="AS19" s="194"/>
      <c r="AT19" s="194"/>
      <c r="AU19" s="194"/>
      <c r="AV19" s="193"/>
      <c r="AW19" s="193"/>
      <c r="BF19" s="266">
        <v>0</v>
      </c>
      <c r="BG19" s="266">
        <v>0</v>
      </c>
      <c r="BH19" s="266">
        <v>0</v>
      </c>
    </row>
    <row r="20" spans="2:60" s="258" customFormat="1">
      <c r="B20" s="194">
        <v>0</v>
      </c>
      <c r="C20" s="194">
        <v>0</v>
      </c>
      <c r="D20" s="194">
        <v>0</v>
      </c>
      <c r="E20" s="299">
        <v>0</v>
      </c>
      <c r="F20" s="265"/>
      <c r="G20" s="193"/>
      <c r="H20" s="193"/>
      <c r="I20" s="193"/>
      <c r="J20" s="259"/>
      <c r="K20" s="259"/>
      <c r="L20" s="259"/>
      <c r="M20" s="259"/>
      <c r="N20" s="259"/>
      <c r="O20" s="259"/>
      <c r="P20" s="259"/>
      <c r="Q20" s="259"/>
      <c r="R20" s="193"/>
      <c r="S20" s="193"/>
      <c r="T20" s="193"/>
      <c r="V20" s="194"/>
      <c r="W20" s="194"/>
      <c r="X20" s="262"/>
      <c r="Y20" s="262"/>
      <c r="Z20" s="262"/>
      <c r="AA20" s="262"/>
      <c r="AB20" s="262"/>
      <c r="AC20" s="262"/>
      <c r="AD20" s="262"/>
      <c r="AE20" s="262"/>
      <c r="AF20" s="262"/>
      <c r="AG20" s="261"/>
      <c r="AH20" s="261"/>
      <c r="AI20" s="261"/>
      <c r="AJ20" s="261"/>
      <c r="AK20" s="261"/>
      <c r="AL20" s="264"/>
      <c r="AM20" s="261"/>
      <c r="AN20" s="262"/>
      <c r="AO20" s="262"/>
      <c r="AP20" s="262"/>
      <c r="AQ20" s="261"/>
      <c r="AR20" s="194"/>
      <c r="AS20" s="194"/>
      <c r="AT20" s="194"/>
      <c r="AU20" s="194"/>
      <c r="AV20" s="193"/>
      <c r="AW20" s="193"/>
    </row>
    <row r="21" spans="2:60" s="258" customFormat="1">
      <c r="B21" s="194">
        <v>0</v>
      </c>
      <c r="C21" s="194">
        <v>0</v>
      </c>
      <c r="D21" s="194">
        <v>0</v>
      </c>
      <c r="E21" s="299">
        <v>0</v>
      </c>
      <c r="F21" s="265"/>
      <c r="G21" s="193"/>
      <c r="H21" s="193"/>
      <c r="I21" s="193"/>
      <c r="J21" s="259"/>
      <c r="K21" s="259"/>
      <c r="L21" s="259"/>
      <c r="M21" s="259"/>
      <c r="N21" s="259"/>
      <c r="O21" s="432">
        <v>0</v>
      </c>
      <c r="P21" s="432"/>
      <c r="Q21" s="432"/>
      <c r="R21" s="432"/>
      <c r="S21" s="432"/>
      <c r="T21" s="432"/>
      <c r="V21" s="194"/>
      <c r="W21" s="194"/>
      <c r="X21" s="262"/>
      <c r="Y21" s="262"/>
      <c r="Z21" s="262"/>
      <c r="AA21" s="262"/>
      <c r="AB21" s="262"/>
      <c r="AC21" s="262"/>
      <c r="AD21" s="262"/>
      <c r="AE21" s="262"/>
      <c r="AF21" s="262"/>
      <c r="AG21" s="261"/>
      <c r="AH21" s="261"/>
      <c r="AI21" s="261"/>
      <c r="AJ21" s="261"/>
      <c r="AK21" s="261"/>
      <c r="AL21" s="264"/>
      <c r="AM21" s="261"/>
      <c r="AN21" s="262"/>
      <c r="AO21" s="262"/>
      <c r="AP21" s="262"/>
      <c r="AQ21" s="261"/>
      <c r="AR21" s="194"/>
      <c r="AS21" s="194"/>
      <c r="AT21" s="194"/>
      <c r="AU21" s="194"/>
      <c r="AV21" s="193"/>
      <c r="AW21" s="193"/>
      <c r="BF21" s="266">
        <v>0</v>
      </c>
      <c r="BG21" s="266">
        <v>0</v>
      </c>
      <c r="BH21" s="266">
        <v>0</v>
      </c>
    </row>
    <row r="22" spans="2:60" s="258" customFormat="1">
      <c r="B22" s="194">
        <v>0</v>
      </c>
      <c r="C22" s="194">
        <v>0</v>
      </c>
      <c r="D22" s="194">
        <v>0</v>
      </c>
      <c r="E22" s="299">
        <v>0</v>
      </c>
      <c r="F22" s="265"/>
      <c r="G22" s="193"/>
      <c r="H22" s="193"/>
      <c r="I22" s="193"/>
      <c r="J22" s="259"/>
      <c r="K22" s="259"/>
      <c r="L22" s="259"/>
      <c r="M22" s="259"/>
      <c r="N22" s="259"/>
      <c r="O22" s="433"/>
      <c r="P22" s="433"/>
      <c r="Q22" s="433"/>
      <c r="R22" s="433"/>
      <c r="S22" s="433"/>
      <c r="T22" s="433"/>
      <c r="V22" s="194"/>
      <c r="W22" s="194"/>
      <c r="X22" s="262"/>
      <c r="Y22" s="262"/>
      <c r="Z22" s="262"/>
      <c r="AA22" s="262"/>
      <c r="AB22" s="262"/>
      <c r="AC22" s="262"/>
      <c r="AD22" s="262"/>
      <c r="AE22" s="262"/>
      <c r="AF22" s="262"/>
      <c r="AG22" s="261"/>
      <c r="AH22" s="261"/>
      <c r="AI22" s="261"/>
      <c r="AJ22" s="261"/>
      <c r="AK22" s="261"/>
      <c r="AL22" s="264"/>
      <c r="AM22" s="261"/>
      <c r="AN22" s="262"/>
      <c r="AO22" s="262"/>
      <c r="AP22" s="262"/>
      <c r="AQ22" s="261"/>
      <c r="AR22" s="194"/>
      <c r="AS22" s="194"/>
      <c r="AT22" s="194"/>
      <c r="AU22" s="194"/>
      <c r="AV22" s="193"/>
      <c r="AW22" s="193"/>
    </row>
    <row r="23" spans="2:60" s="258" customFormat="1">
      <c r="B23" s="194">
        <v>0</v>
      </c>
      <c r="C23" s="194">
        <v>0</v>
      </c>
      <c r="D23" s="194">
        <v>0</v>
      </c>
      <c r="E23" s="299">
        <v>0</v>
      </c>
      <c r="F23" s="265"/>
      <c r="G23" s="259"/>
      <c r="H23" s="193"/>
      <c r="I23" s="193"/>
      <c r="J23" s="259"/>
      <c r="K23" s="259"/>
      <c r="L23" s="259"/>
      <c r="M23" s="259"/>
      <c r="N23" s="259"/>
      <c r="O23" s="433"/>
      <c r="P23" s="433"/>
      <c r="Q23" s="433"/>
      <c r="R23" s="433"/>
      <c r="S23" s="433"/>
      <c r="T23" s="433"/>
      <c r="V23" s="194"/>
      <c r="W23" s="194"/>
      <c r="X23" s="261"/>
      <c r="Y23" s="262"/>
      <c r="Z23" s="262"/>
      <c r="AA23" s="261"/>
      <c r="AB23" s="261"/>
      <c r="AC23" s="193"/>
      <c r="AD23" s="193"/>
      <c r="AE23" s="193"/>
      <c r="AF23" s="261"/>
      <c r="AG23" s="261"/>
      <c r="AH23" s="261"/>
      <c r="AI23" s="261"/>
      <c r="AJ23" s="261"/>
      <c r="AK23" s="261"/>
      <c r="AL23" s="264"/>
      <c r="AM23" s="261"/>
      <c r="AN23" s="262"/>
      <c r="AO23" s="262"/>
      <c r="AP23" s="262"/>
      <c r="AQ23" s="261"/>
      <c r="AR23" s="194"/>
      <c r="AS23" s="194"/>
      <c r="AT23" s="194"/>
      <c r="AU23" s="194"/>
      <c r="AV23" s="193"/>
      <c r="AW23" s="193"/>
    </row>
    <row r="24" spans="2:60" s="258" customFormat="1">
      <c r="B24" s="194">
        <v>0</v>
      </c>
      <c r="C24" s="194">
        <v>0</v>
      </c>
      <c r="D24" s="194">
        <v>0</v>
      </c>
      <c r="E24" s="299">
        <v>0</v>
      </c>
      <c r="F24" s="265"/>
      <c r="G24" s="300">
        <v>0</v>
      </c>
      <c r="H24" s="193"/>
      <c r="I24" s="193"/>
      <c r="J24" s="259"/>
      <c r="K24" s="259"/>
      <c r="L24" s="259"/>
      <c r="M24" s="259"/>
      <c r="N24" s="259"/>
      <c r="O24" s="433"/>
      <c r="P24" s="433"/>
      <c r="Q24" s="433"/>
      <c r="R24" s="433"/>
      <c r="S24" s="433"/>
      <c r="T24" s="433"/>
      <c r="V24" s="194"/>
      <c r="W24" s="194"/>
      <c r="X24" s="262"/>
      <c r="Y24" s="262"/>
      <c r="Z24" s="262"/>
      <c r="AA24" s="261"/>
      <c r="AB24" s="261"/>
      <c r="AC24" s="193"/>
      <c r="AD24" s="193"/>
      <c r="AE24" s="193"/>
      <c r="AF24" s="261"/>
      <c r="AG24" s="261"/>
      <c r="AH24" s="261"/>
      <c r="AI24" s="261"/>
      <c r="AJ24" s="261"/>
      <c r="AK24" s="261"/>
      <c r="AL24" s="264"/>
      <c r="AM24" s="261"/>
      <c r="AN24" s="262"/>
      <c r="AO24" s="262"/>
      <c r="AP24" s="262"/>
      <c r="AQ24" s="261"/>
      <c r="AR24" s="194"/>
      <c r="AS24" s="194"/>
      <c r="AT24" s="194"/>
      <c r="AU24" s="194"/>
      <c r="AV24" s="193"/>
      <c r="AW24" s="193"/>
    </row>
    <row r="25" spans="2:60" s="258" customFormat="1">
      <c r="B25" s="194">
        <v>0</v>
      </c>
      <c r="C25" s="194">
        <v>0</v>
      </c>
      <c r="D25" s="194">
        <v>0</v>
      </c>
      <c r="E25" s="299">
        <v>0</v>
      </c>
      <c r="F25" s="265"/>
      <c r="G25" s="301" t="str">
        <f ca="1">_xlfn.IFS(ISBLANK('Empirical Rule'!G25),"",IF(NOT(ISNA('#_Empirical Rule'!G25)),IF(ISNA('Empirical Rule'!G25),TRUE,FALSE),FALSE),"StuNAMsg",IF(AND(ISNA('#_Empirical Rule'!G25),ISNA('Empirical Rule'!G25)),TRUE,FALSE),"PerfectMsg",IF(NOT(ISERROR('#_Empirical Rule'!G25)),IF(ISERROR('Empirical Rule'!G25),TRUE,FALSE),FALSE),"StuErrorMsg",IF(TYPE('#_Empirical Rule'!G25)&lt;&gt;TYPE('Empirical Rule'!G25),TRUE,FALSE),"WrongTypeMsg",IF(_xlfn.ISFORMULA('#_Empirical Rule'!G25),IF(NOT(_xlfn.ISFORMULA('Empirical Rule'!G25)),TRUE),FALSE),"MissingFormulaMsg",IF(NOT(AND(ISNUMBER(FIND("[",_xlfn.FORMULATEXT('#_Empirical Rule'!G25))),ISNUMBER(FIND("!",_xlfn.FORMULATEXT('#_Empirical Rule'!G25))))),AND(ISNUMBER(FIND("[",_xlfn.FORMULATEXT('Empirical Rule'!G25))),ISNUMBER(FIND("!",_xlfn.FORMULATEXT('Empirical Rule'!G25)))),FALSE),"ExternalRefsMsg",IF(ISNUMBER('#_Empirical Rule'!G25),IF(ABS('#_Empirical Rule'!G25-'Empirical Rule'!G25)&gt;0.00001,TRUE,FALSE),IF('#_Empirical Rule'!G25&lt;&gt;'Empirical Rule'!G25,TRUE,FALSE)),IF(ISNUMBER('#_Empirical Rule'!G25),IF('#_Empirical Rule'!G25&gt;'Empirical Rule'!G25,"TooLow","TooHigh"),"WrongAnswer"),NOT(_xlfn.ISFORMULA('#_Empirical Rule'!G25)),"PerfectMsg",TRUE,"PerfectMsg")</f>
        <v/>
      </c>
      <c r="H25" s="193"/>
      <c r="I25" s="193"/>
      <c r="J25" s="259"/>
      <c r="K25" s="259"/>
      <c r="L25" s="259"/>
      <c r="M25" s="259"/>
      <c r="N25" s="259"/>
      <c r="O25" s="433"/>
      <c r="P25" s="433"/>
      <c r="Q25" s="433"/>
      <c r="R25" s="433"/>
      <c r="S25" s="433"/>
      <c r="T25" s="433"/>
      <c r="V25" s="194"/>
      <c r="W25" s="194"/>
      <c r="X25" s="262"/>
      <c r="Y25" s="262"/>
      <c r="Z25" s="262"/>
      <c r="AA25" s="261"/>
      <c r="AB25" s="261"/>
      <c r="AC25" s="193"/>
      <c r="AD25" s="193"/>
      <c r="AE25" s="193"/>
      <c r="AF25" s="261"/>
      <c r="AG25" s="261"/>
      <c r="AH25" s="261"/>
      <c r="AI25" s="261"/>
      <c r="AJ25" s="261"/>
      <c r="AK25" s="261"/>
      <c r="AL25" s="264"/>
      <c r="AM25" s="261"/>
      <c r="AN25" s="262"/>
      <c r="AO25" s="262"/>
      <c r="AP25" s="262"/>
      <c r="AQ25" s="261"/>
      <c r="AR25" s="194"/>
      <c r="AS25" s="194"/>
      <c r="AT25" s="194"/>
      <c r="AU25" s="194"/>
      <c r="AV25" s="193"/>
      <c r="AW25" s="193"/>
    </row>
    <row r="26" spans="2:60" s="258" customFormat="1">
      <c r="B26" s="194">
        <v>0</v>
      </c>
      <c r="C26" s="194">
        <v>0</v>
      </c>
      <c r="D26" s="194">
        <v>0</v>
      </c>
      <c r="E26" s="299">
        <v>0</v>
      </c>
      <c r="F26" s="265"/>
      <c r="G26" s="193"/>
      <c r="H26" s="193"/>
      <c r="I26" s="193"/>
      <c r="J26" s="259"/>
      <c r="K26" s="259"/>
      <c r="L26" s="259"/>
      <c r="M26" s="259"/>
      <c r="N26" s="259"/>
      <c r="O26" s="259"/>
      <c r="P26" s="259"/>
      <c r="Q26" s="259"/>
      <c r="R26" s="193"/>
      <c r="S26" s="193"/>
      <c r="T26" s="193"/>
      <c r="V26" s="261"/>
      <c r="W26" s="261"/>
      <c r="X26" s="261"/>
      <c r="Y26" s="261"/>
      <c r="Z26" s="261"/>
      <c r="AA26" s="261"/>
      <c r="AB26" s="261"/>
      <c r="AC26" s="261"/>
      <c r="AD26" s="261"/>
      <c r="AE26" s="261"/>
      <c r="AF26" s="261"/>
      <c r="AG26" s="261"/>
      <c r="AH26" s="261"/>
      <c r="AI26" s="261"/>
      <c r="AJ26" s="261"/>
      <c r="AK26" s="261"/>
      <c r="AL26" s="264"/>
      <c r="AM26" s="261"/>
      <c r="AN26" s="262"/>
      <c r="AO26" s="262"/>
      <c r="AP26" s="262"/>
      <c r="AQ26" s="261"/>
      <c r="AR26" s="194"/>
      <c r="AS26" s="194"/>
      <c r="AT26" s="194"/>
      <c r="AU26" s="194"/>
      <c r="AV26" s="193"/>
      <c r="AW26" s="193"/>
    </row>
    <row r="27" spans="2:60" s="258" customFormat="1">
      <c r="B27" s="194">
        <v>0</v>
      </c>
      <c r="C27" s="194">
        <v>0</v>
      </c>
      <c r="D27" s="194">
        <v>0</v>
      </c>
      <c r="E27" s="299">
        <v>0</v>
      </c>
      <c r="F27" s="265"/>
      <c r="G27" s="193"/>
      <c r="H27" s="193"/>
      <c r="I27" s="193"/>
      <c r="J27" s="259"/>
      <c r="K27" s="259"/>
      <c r="L27" s="259"/>
      <c r="M27" s="259"/>
      <c r="N27" s="259"/>
      <c r="O27" s="259"/>
      <c r="P27" s="259"/>
      <c r="Q27" s="259"/>
      <c r="R27" s="193"/>
      <c r="S27" s="193"/>
      <c r="T27" s="193"/>
      <c r="V27" s="261"/>
      <c r="W27" s="261"/>
      <c r="X27" s="261"/>
      <c r="Y27" s="261"/>
      <c r="Z27" s="261"/>
      <c r="AA27" s="261"/>
      <c r="AB27" s="261"/>
      <c r="AC27" s="261"/>
      <c r="AD27" s="261"/>
      <c r="AE27" s="261"/>
      <c r="AF27" s="261"/>
      <c r="AG27" s="261"/>
      <c r="AH27" s="261"/>
      <c r="AI27" s="261"/>
      <c r="AJ27" s="261"/>
      <c r="AK27" s="261"/>
      <c r="AL27" s="264"/>
      <c r="AM27" s="261"/>
      <c r="AN27" s="262"/>
      <c r="AO27" s="262"/>
      <c r="AP27" s="262"/>
      <c r="AQ27" s="261"/>
      <c r="AR27" s="194"/>
      <c r="AS27" s="194"/>
      <c r="AT27" s="194"/>
      <c r="AU27" s="194"/>
      <c r="AV27" s="193"/>
      <c r="AW27" s="193"/>
    </row>
    <row r="28" spans="2:60" s="258" customFormat="1">
      <c r="B28" s="194">
        <v>0</v>
      </c>
      <c r="C28" s="194">
        <v>0</v>
      </c>
      <c r="D28" s="194">
        <v>0</v>
      </c>
      <c r="E28" s="299">
        <v>0</v>
      </c>
      <c r="F28" s="265"/>
      <c r="G28" s="193"/>
      <c r="H28" s="193"/>
      <c r="I28" s="193"/>
      <c r="J28" s="259"/>
      <c r="K28" s="259"/>
      <c r="L28" s="259"/>
      <c r="M28" s="259"/>
      <c r="N28" s="259"/>
      <c r="O28" s="259"/>
      <c r="P28" s="259"/>
      <c r="Q28" s="259"/>
      <c r="R28" s="193"/>
      <c r="S28" s="193"/>
      <c r="T28" s="193"/>
      <c r="V28" s="261"/>
      <c r="W28" s="261"/>
      <c r="X28" s="261"/>
      <c r="Y28" s="261"/>
      <c r="Z28" s="261"/>
      <c r="AA28" s="261"/>
      <c r="AB28" s="261"/>
      <c r="AC28" s="261"/>
      <c r="AD28" s="261"/>
      <c r="AE28" s="261"/>
      <c r="AF28" s="261"/>
      <c r="AG28" s="261"/>
      <c r="AH28" s="261"/>
      <c r="AI28" s="261"/>
      <c r="AJ28" s="261"/>
      <c r="AK28" s="261"/>
      <c r="AL28" s="193"/>
      <c r="AM28" s="261"/>
      <c r="AN28" s="262"/>
      <c r="AO28" s="262"/>
      <c r="AP28" s="262"/>
      <c r="AQ28" s="261"/>
      <c r="AR28" s="194"/>
      <c r="AS28" s="194"/>
      <c r="AT28" s="194"/>
      <c r="AU28" s="194"/>
      <c r="AV28" s="193"/>
      <c r="AW28" s="193"/>
    </row>
    <row r="29" spans="2:60">
      <c r="B29" s="194">
        <v>0</v>
      </c>
      <c r="C29" s="194">
        <v>0</v>
      </c>
      <c r="D29" s="194">
        <v>0</v>
      </c>
      <c r="E29" s="299">
        <v>0</v>
      </c>
      <c r="F29" s="265"/>
      <c r="J29" s="259"/>
      <c r="K29" s="259"/>
      <c r="L29" s="259"/>
      <c r="M29" s="259"/>
      <c r="N29" s="259"/>
      <c r="O29" s="259"/>
      <c r="P29" s="259"/>
      <c r="Q29" s="259"/>
      <c r="V29" s="261"/>
      <c r="W29" s="261"/>
      <c r="X29" s="261"/>
      <c r="Y29" s="261"/>
      <c r="Z29" s="261"/>
      <c r="AA29" s="261"/>
      <c r="AB29" s="261"/>
      <c r="AC29" s="261"/>
      <c r="AD29" s="261"/>
      <c r="AE29" s="261"/>
      <c r="AF29" s="261"/>
      <c r="AG29" s="261"/>
      <c r="AH29" s="261"/>
      <c r="AI29" s="261"/>
      <c r="AJ29" s="261"/>
      <c r="AK29" s="261"/>
      <c r="AM29" s="261"/>
      <c r="AN29" s="262"/>
      <c r="AO29" s="262"/>
      <c r="AP29" s="262"/>
      <c r="AQ29" s="261"/>
      <c r="AR29" s="194"/>
      <c r="AS29" s="194"/>
      <c r="AT29" s="194"/>
      <c r="AU29" s="194"/>
    </row>
    <row r="30" spans="2:60">
      <c r="B30" s="194">
        <v>0</v>
      </c>
      <c r="C30" s="194">
        <v>0</v>
      </c>
      <c r="D30" s="194">
        <v>0</v>
      </c>
      <c r="E30" s="299">
        <v>0</v>
      </c>
      <c r="F30" s="265"/>
      <c r="I30" s="259"/>
      <c r="J30" s="259"/>
      <c r="K30" s="259"/>
      <c r="L30" s="259"/>
      <c r="M30" s="259"/>
      <c r="N30" s="259"/>
      <c r="O30" s="259"/>
      <c r="P30" s="259"/>
      <c r="Q30" s="259"/>
      <c r="AN30" s="194"/>
      <c r="AO30" s="194"/>
      <c r="AP30" s="194"/>
      <c r="AR30" s="194"/>
      <c r="AS30" s="194"/>
      <c r="AT30" s="194"/>
      <c r="AU30" s="194"/>
    </row>
    <row r="31" spans="2:60" s="258" customFormat="1">
      <c r="B31" s="194">
        <v>0</v>
      </c>
      <c r="C31" s="194">
        <v>0</v>
      </c>
      <c r="D31" s="194">
        <v>0</v>
      </c>
      <c r="E31" s="299">
        <v>0</v>
      </c>
      <c r="F31" s="265"/>
      <c r="G31" s="193"/>
      <c r="H31" s="193"/>
      <c r="I31" s="259"/>
      <c r="J31" s="259"/>
      <c r="K31" s="259"/>
      <c r="L31" s="259"/>
      <c r="M31" s="259"/>
      <c r="N31" s="259"/>
      <c r="O31" s="259"/>
      <c r="P31" s="193"/>
      <c r="Q31" s="259"/>
      <c r="R31" s="193"/>
      <c r="S31" s="193"/>
      <c r="T31" s="193"/>
      <c r="V31" s="193"/>
      <c r="W31" s="193"/>
      <c r="X31" s="193"/>
      <c r="Y31" s="193"/>
      <c r="Z31" s="193"/>
      <c r="AA31" s="193"/>
      <c r="AB31" s="193"/>
      <c r="AC31" s="193"/>
      <c r="AD31" s="193"/>
      <c r="AE31" s="193"/>
      <c r="AF31" s="193"/>
      <c r="AG31" s="193"/>
      <c r="AH31" s="193"/>
      <c r="AI31" s="193"/>
      <c r="AJ31" s="193"/>
      <c r="AK31" s="193"/>
      <c r="AL31" s="193"/>
      <c r="AM31" s="193"/>
      <c r="AN31" s="194"/>
      <c r="AO31" s="194"/>
      <c r="AP31" s="194"/>
      <c r="AQ31" s="193"/>
      <c r="AR31" s="194"/>
      <c r="AS31" s="194"/>
      <c r="AT31" s="194"/>
      <c r="AU31" s="194"/>
      <c r="AV31" s="193"/>
      <c r="AW31" s="193"/>
    </row>
    <row r="32" spans="2:60" s="258" customFormat="1">
      <c r="B32" s="194">
        <v>0</v>
      </c>
      <c r="C32" s="194">
        <v>0</v>
      </c>
      <c r="D32" s="194">
        <v>0</v>
      </c>
      <c r="E32" s="299">
        <v>0</v>
      </c>
      <c r="F32" s="265"/>
      <c r="G32" s="193"/>
      <c r="H32" s="193"/>
      <c r="I32" s="259"/>
      <c r="J32" s="259"/>
      <c r="K32" s="259"/>
      <c r="L32" s="259"/>
      <c r="M32" s="259"/>
      <c r="N32" s="193"/>
      <c r="O32" s="193"/>
      <c r="P32" s="193"/>
      <c r="Q32" s="259"/>
      <c r="R32" s="193"/>
      <c r="S32" s="193"/>
      <c r="T32" s="193"/>
      <c r="V32" s="261"/>
      <c r="W32" s="261"/>
      <c r="X32" s="261"/>
      <c r="Y32" s="261"/>
      <c r="Z32" s="261"/>
      <c r="AA32" s="261"/>
      <c r="AB32" s="261"/>
      <c r="AC32" s="261"/>
      <c r="AD32" s="261"/>
      <c r="AE32" s="261"/>
      <c r="AF32" s="261"/>
      <c r="AG32" s="261"/>
      <c r="AH32" s="261"/>
      <c r="AI32" s="261"/>
      <c r="AJ32" s="261"/>
      <c r="AK32" s="261"/>
      <c r="AL32" s="264"/>
      <c r="AM32" s="261"/>
      <c r="AN32" s="262"/>
      <c r="AO32" s="262"/>
      <c r="AP32" s="262"/>
      <c r="AQ32" s="261"/>
      <c r="AR32" s="194"/>
      <c r="AS32" s="194"/>
      <c r="AT32" s="194"/>
      <c r="AU32" s="194"/>
      <c r="AV32" s="193"/>
      <c r="AW32" s="193"/>
    </row>
    <row r="33" spans="2:49" s="258" customFormat="1">
      <c r="B33" s="194">
        <v>0</v>
      </c>
      <c r="C33" s="194">
        <v>0</v>
      </c>
      <c r="D33" s="194">
        <v>0</v>
      </c>
      <c r="E33" s="299">
        <v>0</v>
      </c>
      <c r="F33" s="265"/>
      <c r="G33" s="193"/>
      <c r="H33" s="193"/>
      <c r="I33" s="259"/>
      <c r="J33" s="259"/>
      <c r="K33" s="259"/>
      <c r="L33" s="259"/>
      <c r="M33" s="259"/>
      <c r="N33" s="193"/>
      <c r="O33" s="193"/>
      <c r="R33" s="193"/>
      <c r="S33" s="306">
        <v>0</v>
      </c>
      <c r="T33" s="306">
        <v>0</v>
      </c>
      <c r="V33" s="261"/>
      <c r="W33" s="261"/>
      <c r="X33" s="261"/>
      <c r="Y33" s="261"/>
      <c r="Z33" s="261"/>
      <c r="AA33" s="261"/>
      <c r="AB33" s="261"/>
      <c r="AC33" s="261"/>
      <c r="AD33" s="261"/>
      <c r="AE33" s="261"/>
      <c r="AF33" s="261"/>
      <c r="AG33" s="261"/>
      <c r="AH33" s="261"/>
      <c r="AI33" s="261"/>
      <c r="AJ33" s="261"/>
      <c r="AK33" s="261"/>
      <c r="AL33" s="264"/>
      <c r="AM33" s="261"/>
      <c r="AN33" s="262"/>
      <c r="AO33" s="262"/>
      <c r="AP33" s="262"/>
      <c r="AQ33" s="261"/>
      <c r="AR33" s="194"/>
      <c r="AS33" s="194"/>
      <c r="AT33" s="194"/>
      <c r="AU33" s="194"/>
      <c r="AV33" s="193"/>
      <c r="AW33" s="193"/>
    </row>
    <row r="34" spans="2:49" s="258" customFormat="1">
      <c r="B34" s="194">
        <v>0</v>
      </c>
      <c r="C34" s="194">
        <v>0</v>
      </c>
      <c r="D34" s="194">
        <v>0</v>
      </c>
      <c r="E34" s="299">
        <v>0</v>
      </c>
      <c r="F34" s="265"/>
      <c r="G34" s="193"/>
      <c r="H34" s="193"/>
      <c r="I34" s="193"/>
      <c r="J34" s="259"/>
      <c r="K34" s="259"/>
      <c r="L34" s="259"/>
      <c r="M34" s="259"/>
      <c r="N34" s="193"/>
      <c r="O34" s="193"/>
      <c r="R34" s="193"/>
      <c r="S34" s="306">
        <v>0</v>
      </c>
      <c r="T34" s="306">
        <v>0</v>
      </c>
      <c r="V34" s="194"/>
      <c r="W34" s="268"/>
      <c r="X34" s="261"/>
      <c r="Y34" s="261"/>
      <c r="Z34" s="261"/>
      <c r="AA34" s="261"/>
      <c r="AB34" s="261"/>
      <c r="AC34" s="261"/>
      <c r="AD34" s="261"/>
      <c r="AE34" s="193"/>
      <c r="AF34" s="261"/>
      <c r="AG34" s="261"/>
      <c r="AH34" s="261"/>
      <c r="AI34" s="261"/>
      <c r="AJ34" s="261"/>
      <c r="AK34" s="261"/>
      <c r="AL34" s="264"/>
      <c r="AM34" s="261"/>
      <c r="AN34" s="262"/>
      <c r="AO34" s="262"/>
      <c r="AP34" s="262"/>
      <c r="AQ34" s="261"/>
      <c r="AR34" s="194"/>
      <c r="AS34" s="194"/>
      <c r="AT34" s="194"/>
      <c r="AU34" s="194"/>
      <c r="AV34" s="193"/>
      <c r="AW34" s="193"/>
    </row>
    <row r="35" spans="2:49" s="258" customFormat="1">
      <c r="B35" s="194">
        <v>0</v>
      </c>
      <c r="C35" s="194">
        <v>0</v>
      </c>
      <c r="D35" s="194">
        <v>0</v>
      </c>
      <c r="E35" s="299">
        <v>0</v>
      </c>
      <c r="F35" s="265"/>
      <c r="G35" s="193"/>
      <c r="H35" s="193"/>
      <c r="I35" s="193"/>
      <c r="J35" s="259"/>
      <c r="K35" s="259"/>
      <c r="L35" s="259"/>
      <c r="M35" s="259"/>
      <c r="N35" s="193"/>
      <c r="O35" s="193"/>
      <c r="R35" s="193"/>
      <c r="S35" s="306">
        <v>0</v>
      </c>
      <c r="T35" s="306">
        <v>0</v>
      </c>
      <c r="V35" s="261"/>
      <c r="W35" s="261"/>
      <c r="X35" s="261"/>
      <c r="Y35" s="261"/>
      <c r="Z35" s="261"/>
      <c r="AA35" s="261"/>
      <c r="AB35" s="261"/>
      <c r="AC35" s="261"/>
      <c r="AD35" s="261"/>
      <c r="AE35" s="261"/>
      <c r="AF35" s="261"/>
      <c r="AG35" s="261"/>
      <c r="AH35" s="261"/>
      <c r="AI35" s="261"/>
      <c r="AJ35" s="261"/>
      <c r="AK35" s="261"/>
      <c r="AL35" s="264"/>
      <c r="AM35" s="261"/>
      <c r="AN35" s="262"/>
      <c r="AO35" s="262"/>
      <c r="AP35" s="262"/>
      <c r="AQ35" s="261"/>
      <c r="AR35" s="194"/>
      <c r="AS35" s="194"/>
      <c r="AT35" s="194"/>
      <c r="AU35" s="194"/>
    </row>
    <row r="36" spans="2:49" s="258" customFormat="1">
      <c r="B36" s="194">
        <v>0</v>
      </c>
      <c r="C36" s="194">
        <v>0</v>
      </c>
      <c r="D36" s="194">
        <v>0</v>
      </c>
      <c r="E36" s="299">
        <v>0</v>
      </c>
      <c r="F36" s="265"/>
      <c r="G36" s="193"/>
      <c r="H36" s="259"/>
      <c r="I36" s="193"/>
      <c r="J36" s="259"/>
      <c r="K36" s="259"/>
      <c r="L36" s="259"/>
      <c r="M36" s="259"/>
      <c r="N36" s="193"/>
      <c r="O36" s="193"/>
      <c r="R36" s="193"/>
      <c r="S36" s="306">
        <v>0</v>
      </c>
      <c r="T36" s="306">
        <v>0</v>
      </c>
      <c r="V36" s="261"/>
      <c r="W36" s="193"/>
      <c r="X36" s="193"/>
      <c r="Y36" s="193"/>
      <c r="Z36" s="193"/>
      <c r="AA36" s="193"/>
      <c r="AB36" s="193"/>
      <c r="AC36" s="193"/>
      <c r="AD36" s="193"/>
      <c r="AE36" s="193"/>
      <c r="AF36" s="193"/>
      <c r="AG36" s="193"/>
      <c r="AH36" s="193"/>
      <c r="AI36" s="193"/>
      <c r="AJ36" s="193"/>
      <c r="AK36" s="261"/>
      <c r="AL36" s="264"/>
      <c r="AM36" s="261"/>
      <c r="AN36" s="262"/>
      <c r="AO36" s="262"/>
      <c r="AP36" s="262"/>
      <c r="AQ36" s="261"/>
      <c r="AR36" s="194"/>
      <c r="AS36" s="194"/>
      <c r="AT36" s="194"/>
      <c r="AU36" s="194"/>
    </row>
    <row r="37" spans="2:49" s="258" customFormat="1">
      <c r="B37" s="194">
        <v>0</v>
      </c>
      <c r="C37" s="194">
        <v>0</v>
      </c>
      <c r="D37" s="194">
        <v>0</v>
      </c>
      <c r="E37" s="299">
        <v>0</v>
      </c>
      <c r="F37" s="265"/>
      <c r="G37" s="193"/>
      <c r="H37" s="259"/>
      <c r="I37" s="193"/>
      <c r="J37" s="259"/>
      <c r="K37" s="193"/>
      <c r="L37" s="193"/>
      <c r="M37" s="193"/>
      <c r="N37" s="193"/>
      <c r="O37" s="193"/>
      <c r="R37" s="193"/>
      <c r="S37" s="306">
        <v>0</v>
      </c>
      <c r="T37" s="306">
        <v>0</v>
      </c>
      <c r="V37" s="261"/>
      <c r="W37" s="193"/>
      <c r="X37" s="193"/>
      <c r="Y37" s="193"/>
      <c r="Z37" s="193"/>
      <c r="AA37" s="193"/>
      <c r="AB37" s="193"/>
      <c r="AC37" s="193"/>
      <c r="AD37" s="193"/>
      <c r="AE37" s="193"/>
      <c r="AF37" s="193"/>
      <c r="AG37" s="193"/>
      <c r="AH37" s="193"/>
      <c r="AI37" s="193"/>
      <c r="AJ37" s="193"/>
      <c r="AK37" s="261"/>
      <c r="AL37" s="264"/>
      <c r="AM37" s="261"/>
      <c r="AN37" s="262"/>
      <c r="AO37" s="262"/>
      <c r="AP37" s="262"/>
      <c r="AQ37" s="261"/>
      <c r="AR37" s="194"/>
      <c r="AS37" s="194"/>
      <c r="AT37" s="194"/>
      <c r="AU37" s="194"/>
    </row>
    <row r="38" spans="2:49" s="258" customFormat="1">
      <c r="B38" s="194">
        <v>0</v>
      </c>
      <c r="C38" s="194">
        <v>0</v>
      </c>
      <c r="D38" s="194">
        <v>0</v>
      </c>
      <c r="E38" s="299">
        <v>0</v>
      </c>
      <c r="F38" s="265"/>
      <c r="G38" s="193"/>
      <c r="H38" s="193"/>
      <c r="I38" s="193"/>
      <c r="J38" s="259"/>
      <c r="K38" s="193"/>
      <c r="L38" s="193"/>
      <c r="M38" s="193"/>
      <c r="N38" s="193"/>
      <c r="O38" s="193"/>
      <c r="R38" s="193"/>
      <c r="S38" s="306">
        <v>0</v>
      </c>
      <c r="T38" s="306">
        <v>0</v>
      </c>
      <c r="V38" s="261"/>
      <c r="W38" s="193"/>
      <c r="X38" s="193"/>
      <c r="Y38" s="193"/>
      <c r="Z38" s="193"/>
      <c r="AA38" s="193"/>
      <c r="AB38" s="193"/>
      <c r="AC38" s="193"/>
      <c r="AD38" s="193"/>
      <c r="AE38" s="193"/>
      <c r="AF38" s="193"/>
      <c r="AG38" s="193"/>
      <c r="AH38" s="193"/>
      <c r="AI38" s="193"/>
      <c r="AJ38" s="193"/>
      <c r="AK38" s="261"/>
      <c r="AL38" s="264"/>
      <c r="AM38" s="261"/>
      <c r="AN38" s="262"/>
      <c r="AO38" s="262"/>
      <c r="AP38" s="262"/>
      <c r="AQ38" s="261"/>
      <c r="AR38" s="194"/>
      <c r="AS38" s="194"/>
      <c r="AT38" s="194"/>
      <c r="AU38" s="194"/>
    </row>
    <row r="39" spans="2:49" s="258" customFormat="1">
      <c r="B39" s="194">
        <v>0</v>
      </c>
      <c r="C39" s="194">
        <v>0</v>
      </c>
      <c r="D39" s="194">
        <v>0</v>
      </c>
      <c r="E39" s="299">
        <v>0</v>
      </c>
      <c r="F39" s="265"/>
      <c r="G39" s="193"/>
      <c r="H39" s="193"/>
      <c r="I39" s="193"/>
      <c r="J39" s="259"/>
      <c r="K39" s="193"/>
      <c r="L39" s="193"/>
      <c r="M39" s="193"/>
      <c r="N39" s="193"/>
      <c r="O39" s="193"/>
      <c r="R39" s="193"/>
      <c r="S39" s="306">
        <v>0</v>
      </c>
      <c r="T39" s="306">
        <v>0</v>
      </c>
      <c r="V39" s="261"/>
      <c r="W39" s="193"/>
      <c r="X39" s="193"/>
      <c r="Y39" s="193"/>
      <c r="Z39" s="193"/>
      <c r="AA39" s="193"/>
      <c r="AB39" s="193"/>
      <c r="AC39" s="193"/>
      <c r="AD39" s="193"/>
      <c r="AE39" s="193"/>
      <c r="AF39" s="193"/>
      <c r="AG39" s="193"/>
      <c r="AH39" s="193"/>
      <c r="AI39" s="193"/>
      <c r="AJ39" s="193"/>
      <c r="AK39" s="261"/>
      <c r="AL39" s="264"/>
      <c r="AM39" s="261"/>
      <c r="AN39" s="262"/>
      <c r="AO39" s="262"/>
      <c r="AP39" s="262"/>
      <c r="AQ39" s="261"/>
      <c r="AR39" s="194"/>
      <c r="AS39" s="194"/>
      <c r="AT39" s="194"/>
      <c r="AU39" s="194"/>
    </row>
    <row r="40" spans="2:49" s="258" customFormat="1">
      <c r="B40" s="194">
        <v>0</v>
      </c>
      <c r="C40" s="194">
        <v>0</v>
      </c>
      <c r="D40" s="194">
        <v>0</v>
      </c>
      <c r="E40" s="299">
        <v>0</v>
      </c>
      <c r="F40" s="265"/>
      <c r="G40" s="193"/>
      <c r="H40" s="193"/>
      <c r="I40" s="193"/>
      <c r="J40" s="259"/>
      <c r="K40" s="193"/>
      <c r="L40" s="193"/>
      <c r="M40" s="193"/>
      <c r="N40" s="193"/>
      <c r="O40" s="193"/>
      <c r="R40" s="193"/>
      <c r="S40" s="306">
        <v>0</v>
      </c>
      <c r="T40" s="306">
        <v>0</v>
      </c>
      <c r="V40" s="261"/>
      <c r="W40" s="193"/>
      <c r="X40" s="193"/>
      <c r="Y40" s="193"/>
      <c r="Z40" s="193"/>
      <c r="AA40" s="193"/>
      <c r="AB40" s="193"/>
      <c r="AC40" s="193"/>
      <c r="AD40" s="193"/>
      <c r="AE40" s="193"/>
      <c r="AF40" s="193"/>
      <c r="AG40" s="193"/>
      <c r="AH40" s="193"/>
      <c r="AI40" s="193"/>
      <c r="AJ40" s="193"/>
      <c r="AK40" s="261"/>
      <c r="AL40" s="264"/>
      <c r="AM40" s="261"/>
      <c r="AN40" s="262"/>
      <c r="AO40" s="262"/>
      <c r="AP40" s="262"/>
      <c r="AQ40" s="261"/>
      <c r="AR40" s="194"/>
      <c r="AS40" s="194"/>
      <c r="AT40" s="194"/>
      <c r="AU40" s="194"/>
    </row>
    <row r="41" spans="2:49" s="258" customFormat="1">
      <c r="B41" s="194">
        <v>0</v>
      </c>
      <c r="C41" s="194">
        <v>0</v>
      </c>
      <c r="D41" s="194">
        <v>0</v>
      </c>
      <c r="E41" s="299">
        <v>0</v>
      </c>
      <c r="F41" s="265"/>
      <c r="G41" s="193"/>
      <c r="H41" s="193"/>
      <c r="I41" s="193"/>
      <c r="J41" s="259"/>
      <c r="K41" s="259"/>
      <c r="L41" s="259"/>
      <c r="M41" s="259"/>
      <c r="N41" s="259"/>
      <c r="O41" s="259"/>
      <c r="R41" s="193"/>
      <c r="S41" s="306">
        <v>0</v>
      </c>
      <c r="T41" s="307">
        <v>0</v>
      </c>
      <c r="V41" s="261"/>
      <c r="W41" s="193"/>
      <c r="X41" s="193"/>
      <c r="Y41" s="193"/>
      <c r="Z41" s="193"/>
      <c r="AA41" s="193"/>
      <c r="AB41" s="193"/>
      <c r="AC41" s="193"/>
      <c r="AD41" s="193"/>
      <c r="AE41" s="193"/>
      <c r="AF41" s="193"/>
      <c r="AG41" s="193"/>
      <c r="AH41" s="193"/>
      <c r="AI41" s="193"/>
      <c r="AJ41" s="193"/>
      <c r="AK41" s="261"/>
      <c r="AL41" s="264"/>
      <c r="AM41" s="261"/>
      <c r="AN41" s="262"/>
      <c r="AO41" s="262"/>
      <c r="AP41" s="262"/>
      <c r="AQ41" s="261"/>
      <c r="AR41" s="194"/>
      <c r="AS41" s="194"/>
      <c r="AT41" s="194"/>
      <c r="AU41" s="194"/>
    </row>
    <row r="42" spans="2:49" s="258" customFormat="1">
      <c r="B42" s="194">
        <v>0</v>
      </c>
      <c r="C42" s="194">
        <v>0</v>
      </c>
      <c r="D42" s="194">
        <v>0</v>
      </c>
      <c r="E42" s="299">
        <v>0</v>
      </c>
      <c r="F42" s="265"/>
      <c r="G42" s="193"/>
      <c r="H42" s="193"/>
      <c r="I42" s="193"/>
      <c r="J42" s="259"/>
      <c r="K42" s="259"/>
      <c r="L42" s="259"/>
      <c r="M42" s="259"/>
      <c r="N42" s="259"/>
      <c r="O42" s="259"/>
      <c r="R42" s="193"/>
      <c r="S42" s="306">
        <v>0</v>
      </c>
      <c r="T42" s="307">
        <v>0</v>
      </c>
      <c r="V42" s="261"/>
      <c r="W42" s="193"/>
      <c r="X42" s="193"/>
      <c r="Y42" s="193"/>
      <c r="Z42" s="193"/>
      <c r="AA42" s="193"/>
      <c r="AB42" s="193"/>
      <c r="AC42" s="193"/>
      <c r="AD42" s="193"/>
      <c r="AE42" s="193"/>
      <c r="AF42" s="193"/>
      <c r="AG42" s="193"/>
      <c r="AH42" s="193"/>
      <c r="AI42" s="193"/>
      <c r="AJ42" s="193"/>
      <c r="AK42" s="261"/>
      <c r="AL42" s="264"/>
      <c r="AM42" s="261"/>
      <c r="AN42" s="262"/>
      <c r="AO42" s="262"/>
      <c r="AP42" s="262"/>
      <c r="AQ42" s="261"/>
      <c r="AR42" s="194"/>
      <c r="AS42" s="194"/>
      <c r="AT42" s="194"/>
      <c r="AU42" s="194"/>
    </row>
    <row r="43" spans="2:49" s="258" customFormat="1">
      <c r="B43" s="194">
        <v>0</v>
      </c>
      <c r="C43" s="194">
        <v>0</v>
      </c>
      <c r="D43" s="194">
        <v>0</v>
      </c>
      <c r="E43" s="299">
        <v>0</v>
      </c>
      <c r="F43" s="265"/>
      <c r="G43" s="193"/>
      <c r="H43" s="193"/>
      <c r="I43" s="193"/>
      <c r="J43" s="259"/>
      <c r="K43" s="259"/>
      <c r="L43" s="259"/>
      <c r="M43" s="259"/>
      <c r="N43" s="259"/>
      <c r="O43" s="259"/>
      <c r="R43" s="193"/>
      <c r="S43" s="306">
        <v>0</v>
      </c>
      <c r="T43" s="307">
        <v>0</v>
      </c>
      <c r="U43" s="193"/>
      <c r="V43" s="261"/>
      <c r="W43" s="261"/>
      <c r="X43" s="261"/>
      <c r="Y43" s="261"/>
      <c r="Z43" s="261"/>
      <c r="AA43" s="261"/>
      <c r="AB43" s="261"/>
      <c r="AC43" s="261"/>
      <c r="AD43" s="261"/>
      <c r="AE43" s="261"/>
      <c r="AF43" s="261"/>
      <c r="AG43" s="261"/>
      <c r="AH43" s="261"/>
      <c r="AI43" s="261"/>
      <c r="AJ43" s="261"/>
      <c r="AK43" s="261"/>
      <c r="AL43" s="264"/>
      <c r="AM43" s="261"/>
      <c r="AN43" s="262"/>
      <c r="AO43" s="262"/>
      <c r="AP43" s="262"/>
      <c r="AQ43" s="261"/>
      <c r="AR43" s="194"/>
      <c r="AS43" s="194"/>
      <c r="AT43" s="194"/>
      <c r="AU43" s="194"/>
    </row>
    <row r="44" spans="2:49" s="258" customFormat="1">
      <c r="B44" s="194">
        <v>0</v>
      </c>
      <c r="C44" s="194">
        <v>0</v>
      </c>
      <c r="D44" s="194">
        <v>0</v>
      </c>
      <c r="E44" s="299">
        <v>0</v>
      </c>
      <c r="F44" s="265"/>
      <c r="G44" s="193"/>
      <c r="H44" s="193"/>
      <c r="I44" s="193"/>
      <c r="J44" s="259"/>
      <c r="K44" s="193"/>
      <c r="L44" s="193"/>
      <c r="M44" s="193"/>
      <c r="N44" s="259"/>
      <c r="O44" s="259"/>
      <c r="R44" s="193"/>
      <c r="S44" s="306">
        <v>0</v>
      </c>
      <c r="T44" s="306">
        <v>0</v>
      </c>
      <c r="U44" s="193"/>
      <c r="V44" s="261"/>
      <c r="W44" s="261"/>
      <c r="X44" s="261"/>
      <c r="Y44" s="261"/>
      <c r="Z44" s="261"/>
      <c r="AA44" s="261"/>
      <c r="AB44" s="261"/>
      <c r="AC44" s="261"/>
      <c r="AD44" s="261"/>
      <c r="AE44" s="261"/>
      <c r="AF44" s="261"/>
      <c r="AG44" s="261"/>
      <c r="AH44" s="261"/>
      <c r="AI44" s="261"/>
      <c r="AJ44" s="261"/>
      <c r="AK44" s="261"/>
      <c r="AL44" s="264"/>
      <c r="AM44" s="261"/>
      <c r="AN44" s="262"/>
      <c r="AO44" s="262"/>
      <c r="AP44" s="262"/>
      <c r="AQ44" s="261"/>
      <c r="AR44" s="194"/>
      <c r="AS44" s="194"/>
      <c r="AT44" s="194"/>
      <c r="AU44" s="194"/>
    </row>
    <row r="45" spans="2:49" s="258" customFormat="1">
      <c r="B45" s="194">
        <v>0</v>
      </c>
      <c r="C45" s="194">
        <v>0</v>
      </c>
      <c r="D45" s="194">
        <v>0</v>
      </c>
      <c r="E45" s="299">
        <v>0</v>
      </c>
      <c r="F45" s="265"/>
      <c r="G45" s="193"/>
      <c r="H45" s="193"/>
      <c r="I45" s="193"/>
      <c r="J45" s="259"/>
      <c r="K45" s="193"/>
      <c r="L45" s="193"/>
      <c r="M45" s="193"/>
      <c r="N45" s="259"/>
      <c r="O45" s="259"/>
      <c r="R45" s="193"/>
      <c r="S45" s="306">
        <v>0</v>
      </c>
      <c r="T45" s="306">
        <v>0</v>
      </c>
      <c r="U45" s="193"/>
      <c r="V45" s="261"/>
      <c r="W45" s="261"/>
      <c r="X45" s="261"/>
      <c r="Y45" s="262"/>
      <c r="Z45" s="261"/>
      <c r="AA45" s="261"/>
      <c r="AB45" s="261"/>
      <c r="AC45" s="261"/>
      <c r="AD45" s="261"/>
      <c r="AE45" s="261"/>
      <c r="AF45" s="261"/>
      <c r="AG45" s="261"/>
      <c r="AH45" s="261"/>
      <c r="AI45" s="261"/>
      <c r="AJ45" s="261"/>
      <c r="AK45" s="261"/>
      <c r="AL45" s="264"/>
      <c r="AM45" s="261"/>
      <c r="AN45" s="262"/>
      <c r="AO45" s="262"/>
      <c r="AP45" s="262"/>
      <c r="AQ45" s="261"/>
      <c r="AR45" s="194"/>
      <c r="AS45" s="194"/>
      <c r="AT45" s="194"/>
      <c r="AU45" s="194"/>
    </row>
    <row r="46" spans="2:49" s="258" customFormat="1">
      <c r="B46" s="194">
        <v>0</v>
      </c>
      <c r="C46" s="194">
        <v>0</v>
      </c>
      <c r="D46" s="194">
        <v>0</v>
      </c>
      <c r="E46" s="299">
        <v>0</v>
      </c>
      <c r="F46" s="265"/>
      <c r="G46" s="193"/>
      <c r="H46" s="193"/>
      <c r="I46" s="193"/>
      <c r="J46" s="259"/>
      <c r="K46" s="193"/>
      <c r="L46" s="193"/>
      <c r="M46" s="193"/>
      <c r="N46" s="259"/>
      <c r="O46" s="259"/>
      <c r="R46" s="193"/>
      <c r="S46" s="306">
        <v>0</v>
      </c>
      <c r="T46" s="306">
        <v>0</v>
      </c>
      <c r="U46" s="193"/>
      <c r="V46" s="261"/>
      <c r="W46" s="261"/>
      <c r="X46" s="261"/>
      <c r="Y46" s="261"/>
      <c r="Z46" s="261"/>
      <c r="AA46" s="261"/>
      <c r="AB46" s="261"/>
      <c r="AC46" s="261"/>
      <c r="AD46" s="261"/>
      <c r="AE46" s="261"/>
      <c r="AF46" s="261"/>
      <c r="AG46" s="261"/>
      <c r="AH46" s="261"/>
      <c r="AI46" s="261"/>
      <c r="AJ46" s="261"/>
      <c r="AK46" s="261"/>
      <c r="AL46" s="264"/>
      <c r="AM46" s="261"/>
      <c r="AN46" s="262"/>
      <c r="AO46" s="262"/>
      <c r="AP46" s="262"/>
      <c r="AQ46" s="261"/>
      <c r="AR46" s="194"/>
      <c r="AS46" s="194"/>
      <c r="AT46" s="194"/>
      <c r="AU46" s="194"/>
    </row>
    <row r="47" spans="2:49" s="258" customFormat="1">
      <c r="B47" s="194">
        <v>0</v>
      </c>
      <c r="C47" s="194">
        <v>0</v>
      </c>
      <c r="D47" s="194">
        <v>0</v>
      </c>
      <c r="E47" s="299">
        <v>0</v>
      </c>
      <c r="F47" s="265"/>
      <c r="G47" s="193"/>
      <c r="H47" s="193"/>
      <c r="I47" s="193"/>
      <c r="J47" s="259"/>
      <c r="K47" s="193"/>
      <c r="L47" s="193"/>
      <c r="M47" s="193"/>
      <c r="N47" s="259"/>
      <c r="O47" s="259"/>
      <c r="R47" s="193"/>
      <c r="S47" s="306">
        <v>0</v>
      </c>
      <c r="T47" s="194">
        <v>0</v>
      </c>
      <c r="U47" s="193"/>
      <c r="V47" s="261"/>
      <c r="W47" s="261"/>
      <c r="X47" s="261"/>
      <c r="Y47" s="261"/>
      <c r="Z47" s="261"/>
      <c r="AA47" s="261"/>
      <c r="AB47" s="261"/>
      <c r="AC47" s="261"/>
      <c r="AD47" s="261"/>
      <c r="AE47" s="261"/>
      <c r="AF47" s="261"/>
      <c r="AG47" s="261"/>
      <c r="AH47" s="261"/>
      <c r="AI47" s="261"/>
      <c r="AJ47" s="261"/>
      <c r="AK47" s="261"/>
      <c r="AL47" s="264"/>
      <c r="AM47" s="261"/>
      <c r="AN47" s="262"/>
      <c r="AO47" s="262"/>
      <c r="AP47" s="262"/>
      <c r="AQ47" s="261"/>
      <c r="AR47" s="194"/>
      <c r="AS47" s="194"/>
      <c r="AT47" s="194"/>
      <c r="AU47" s="194"/>
    </row>
    <row r="48" spans="2:49" s="258" customFormat="1">
      <c r="B48" s="194">
        <v>0</v>
      </c>
      <c r="C48" s="194">
        <v>0</v>
      </c>
      <c r="D48" s="194">
        <v>0</v>
      </c>
      <c r="E48" s="299">
        <v>0</v>
      </c>
      <c r="F48" s="265"/>
      <c r="G48" s="193"/>
      <c r="H48" s="193"/>
      <c r="I48" s="193"/>
      <c r="J48" s="259"/>
      <c r="K48" s="193"/>
      <c r="L48" s="193"/>
      <c r="M48" s="193"/>
      <c r="N48" s="259"/>
      <c r="O48" s="259"/>
      <c r="R48" s="193"/>
      <c r="S48" s="306">
        <v>0</v>
      </c>
      <c r="T48" s="306">
        <v>0</v>
      </c>
      <c r="U48" s="193"/>
      <c r="V48" s="262"/>
      <c r="W48" s="261"/>
      <c r="X48" s="261"/>
      <c r="Y48" s="261"/>
      <c r="Z48" s="261"/>
      <c r="AA48" s="261"/>
      <c r="AB48" s="261"/>
      <c r="AC48" s="261"/>
      <c r="AD48" s="261"/>
      <c r="AE48" s="261"/>
      <c r="AF48" s="261"/>
      <c r="AG48" s="261"/>
      <c r="AH48" s="261"/>
      <c r="AI48" s="261"/>
      <c r="AJ48" s="261"/>
      <c r="AK48" s="261"/>
      <c r="AL48" s="261"/>
      <c r="AM48" s="264"/>
      <c r="AN48" s="262"/>
      <c r="AO48" s="262"/>
      <c r="AP48" s="262"/>
      <c r="AQ48" s="261"/>
      <c r="AR48" s="194"/>
      <c r="AS48" s="194"/>
      <c r="AT48" s="194"/>
      <c r="AU48" s="194"/>
    </row>
    <row r="49" spans="2:47" s="258" customFormat="1">
      <c r="B49" s="194">
        <v>0</v>
      </c>
      <c r="C49" s="194">
        <v>0</v>
      </c>
      <c r="D49" s="194">
        <v>0</v>
      </c>
      <c r="E49" s="299">
        <v>0</v>
      </c>
      <c r="F49" s="265"/>
      <c r="G49" s="193"/>
      <c r="H49" s="193"/>
      <c r="I49" s="193"/>
      <c r="J49" s="259"/>
      <c r="K49" s="193"/>
      <c r="L49" s="193"/>
      <c r="M49" s="193"/>
      <c r="N49" s="259"/>
      <c r="O49" s="259"/>
      <c r="P49" s="193"/>
      <c r="Q49" s="193"/>
      <c r="R49" s="193"/>
      <c r="S49" s="193"/>
      <c r="T49" s="193"/>
      <c r="U49" s="193"/>
      <c r="V49" s="308"/>
      <c r="W49" s="193"/>
      <c r="X49" s="194"/>
      <c r="Y49" s="262"/>
      <c r="Z49" s="262"/>
      <c r="AA49" s="262"/>
      <c r="AB49" s="262"/>
      <c r="AC49" s="262"/>
      <c r="AD49" s="262"/>
      <c r="AE49" s="261"/>
      <c r="AF49" s="193"/>
      <c r="AG49" s="194"/>
      <c r="AH49" s="194"/>
      <c r="AI49" s="193"/>
      <c r="AJ49" s="261"/>
      <c r="AK49" s="261"/>
      <c r="AL49" s="264"/>
      <c r="AM49" s="261"/>
      <c r="AN49" s="262"/>
      <c r="AO49" s="194"/>
      <c r="AP49" s="262"/>
      <c r="AQ49" s="261"/>
      <c r="AR49" s="194"/>
      <c r="AS49" s="194"/>
      <c r="AT49" s="194"/>
      <c r="AU49" s="194"/>
    </row>
    <row r="50" spans="2:47" s="258" customFormat="1">
      <c r="B50" s="194">
        <v>0</v>
      </c>
      <c r="C50" s="194">
        <v>0</v>
      </c>
      <c r="D50" s="194">
        <v>0</v>
      </c>
      <c r="E50" s="299">
        <v>0</v>
      </c>
      <c r="F50" s="259"/>
      <c r="G50" s="193"/>
      <c r="H50" s="193"/>
      <c r="I50" s="193"/>
      <c r="J50" s="259"/>
      <c r="K50" s="193"/>
      <c r="L50" s="193"/>
      <c r="M50" s="193"/>
      <c r="N50" s="259"/>
      <c r="O50" s="259"/>
      <c r="P50" s="193"/>
      <c r="Q50" s="193"/>
      <c r="R50" s="193"/>
      <c r="S50" s="193"/>
      <c r="T50" s="193"/>
      <c r="U50" s="193"/>
      <c r="V50" s="295"/>
      <c r="W50" s="263"/>
      <c r="X50" s="263"/>
      <c r="Y50" s="263"/>
      <c r="Z50" s="295"/>
      <c r="AA50" s="269"/>
      <c r="AB50" s="269"/>
      <c r="AC50" s="295"/>
      <c r="AD50" s="295"/>
      <c r="AE50" s="193"/>
      <c r="AF50" s="193"/>
      <c r="AG50" s="194"/>
      <c r="AH50" s="194"/>
      <c r="AI50" s="193"/>
      <c r="AJ50" s="261"/>
      <c r="AK50" s="261"/>
      <c r="AL50" s="261"/>
      <c r="AM50" s="261"/>
      <c r="AN50" s="269"/>
      <c r="AO50" s="198"/>
      <c r="AP50" s="269"/>
      <c r="AQ50" s="261"/>
      <c r="AR50" s="194"/>
      <c r="AS50" s="194"/>
      <c r="AT50" s="194"/>
      <c r="AU50" s="194"/>
    </row>
    <row r="51" spans="2:47" s="258" customFormat="1" ht="17" customHeight="1">
      <c r="B51" s="194">
        <v>0</v>
      </c>
      <c r="C51" s="194">
        <v>0</v>
      </c>
      <c r="D51" s="194">
        <v>0</v>
      </c>
      <c r="E51" s="299">
        <v>0</v>
      </c>
      <c r="F51" s="259"/>
      <c r="G51" s="193"/>
      <c r="H51" s="193"/>
      <c r="I51" s="193"/>
      <c r="J51" s="259"/>
      <c r="K51" s="193"/>
      <c r="L51" s="193"/>
      <c r="M51" s="193"/>
      <c r="N51" s="259"/>
      <c r="O51" s="259"/>
      <c r="P51" s="259"/>
      <c r="Q51" s="259"/>
      <c r="R51" s="193"/>
      <c r="S51" s="193"/>
      <c r="T51" s="193"/>
      <c r="U51" s="193"/>
      <c r="V51" s="262"/>
      <c r="W51" s="262"/>
      <c r="X51" s="262"/>
      <c r="Y51" s="262"/>
      <c r="Z51" s="256"/>
      <c r="AA51" s="309"/>
      <c r="AB51" s="256"/>
      <c r="AC51" s="271"/>
      <c r="AD51" s="273"/>
      <c r="AE51" s="193"/>
      <c r="AF51" s="193"/>
      <c r="AG51" s="194"/>
      <c r="AH51" s="194"/>
      <c r="AI51" s="193"/>
      <c r="AJ51" s="261"/>
      <c r="AK51" s="261"/>
      <c r="AL51" s="269"/>
      <c r="AM51" s="270"/>
      <c r="AN51" s="270"/>
      <c r="AO51" s="270"/>
      <c r="AP51" s="270"/>
      <c r="AQ51" s="261"/>
      <c r="AR51" s="194"/>
      <c r="AS51" s="194"/>
      <c r="AT51" s="194"/>
      <c r="AU51" s="194"/>
    </row>
    <row r="52" spans="2:47" s="258" customFormat="1">
      <c r="B52" s="194">
        <v>0</v>
      </c>
      <c r="C52" s="194">
        <v>0</v>
      </c>
      <c r="D52" s="194">
        <v>0</v>
      </c>
      <c r="E52" s="299">
        <v>0</v>
      </c>
      <c r="F52" s="259"/>
      <c r="G52" s="193"/>
      <c r="H52" s="193"/>
      <c r="I52" s="193"/>
      <c r="J52" s="259"/>
      <c r="K52" s="259"/>
      <c r="L52" s="259"/>
      <c r="M52" s="259"/>
      <c r="N52" s="259"/>
      <c r="O52" s="259"/>
      <c r="P52" s="259"/>
      <c r="Q52" s="259"/>
      <c r="R52" s="193"/>
      <c r="S52" s="193"/>
      <c r="T52" s="193"/>
      <c r="U52" s="193"/>
      <c r="V52" s="262"/>
      <c r="W52" s="262"/>
      <c r="X52" s="262"/>
      <c r="Y52" s="262"/>
      <c r="Z52" s="256"/>
      <c r="AA52" s="309"/>
      <c r="AB52" s="256"/>
      <c r="AC52" s="271"/>
      <c r="AD52" s="273"/>
      <c r="AE52" s="261"/>
      <c r="AF52" s="193"/>
      <c r="AG52" s="194"/>
      <c r="AH52" s="194"/>
      <c r="AI52" s="193"/>
      <c r="AJ52" s="261"/>
      <c r="AK52" s="261"/>
      <c r="AL52" s="271"/>
      <c r="AM52" s="272"/>
      <c r="AN52" s="272"/>
      <c r="AO52" s="272"/>
      <c r="AP52" s="272"/>
      <c r="AQ52" s="261"/>
      <c r="AR52" s="194"/>
      <c r="AS52" s="194"/>
      <c r="AT52" s="194"/>
      <c r="AU52" s="194"/>
    </row>
    <row r="53" spans="2:47" s="258" customFormat="1">
      <c r="B53" s="194">
        <v>0</v>
      </c>
      <c r="C53" s="194">
        <v>0</v>
      </c>
      <c r="D53" s="194">
        <v>0</v>
      </c>
      <c r="E53" s="299">
        <v>0</v>
      </c>
      <c r="F53" s="259"/>
      <c r="G53" s="193"/>
      <c r="H53" s="193"/>
      <c r="I53" s="193"/>
      <c r="J53" s="259"/>
      <c r="K53" s="259"/>
      <c r="L53" s="259"/>
      <c r="M53" s="259"/>
      <c r="N53" s="259"/>
      <c r="O53" s="259"/>
      <c r="P53" s="259"/>
      <c r="Q53" s="259"/>
      <c r="R53" s="193"/>
      <c r="S53" s="193"/>
      <c r="T53" s="193"/>
      <c r="U53" s="193"/>
      <c r="V53" s="262"/>
      <c r="W53" s="262"/>
      <c r="X53" s="262"/>
      <c r="Y53" s="262"/>
      <c r="Z53" s="256"/>
      <c r="AA53" s="193"/>
      <c r="AB53" s="193"/>
      <c r="AC53" s="193"/>
      <c r="AD53" s="193"/>
      <c r="AE53" s="261"/>
      <c r="AF53" s="193"/>
      <c r="AG53" s="194"/>
      <c r="AH53" s="194"/>
      <c r="AI53" s="193"/>
      <c r="AJ53" s="261"/>
      <c r="AK53" s="261"/>
      <c r="AL53" s="271"/>
      <c r="AM53" s="272"/>
      <c r="AN53" s="272"/>
      <c r="AO53" s="272"/>
      <c r="AP53" s="272"/>
      <c r="AQ53" s="261"/>
      <c r="AR53" s="194"/>
      <c r="AS53" s="194"/>
      <c r="AT53" s="194"/>
      <c r="AU53" s="194"/>
    </row>
    <row r="54" spans="2:47" s="258" customFormat="1">
      <c r="B54" s="194">
        <v>0</v>
      </c>
      <c r="C54" s="194">
        <v>0</v>
      </c>
      <c r="D54" s="194">
        <v>0</v>
      </c>
      <c r="E54" s="299">
        <v>0</v>
      </c>
      <c r="F54" s="259"/>
      <c r="G54" s="193"/>
      <c r="H54" s="193"/>
      <c r="I54" s="193"/>
      <c r="J54" s="259"/>
      <c r="K54" s="259"/>
      <c r="L54" s="259"/>
      <c r="M54" s="259"/>
      <c r="N54" s="259"/>
      <c r="O54" s="259"/>
      <c r="P54" s="259"/>
      <c r="Q54" s="259"/>
      <c r="R54" s="193"/>
      <c r="S54" s="193"/>
      <c r="T54" s="193"/>
      <c r="U54" s="193"/>
      <c r="V54" s="262"/>
      <c r="W54" s="193"/>
      <c r="X54" s="193"/>
      <c r="Y54" s="262"/>
      <c r="Z54" s="262"/>
      <c r="AA54" s="262"/>
      <c r="AB54" s="262"/>
      <c r="AC54" s="262"/>
      <c r="AD54" s="262"/>
      <c r="AE54" s="262"/>
      <c r="AF54" s="193"/>
      <c r="AG54" s="194"/>
      <c r="AH54" s="194"/>
      <c r="AI54" s="193"/>
      <c r="AJ54" s="261"/>
      <c r="AK54" s="261"/>
      <c r="AL54" s="271"/>
      <c r="AM54" s="272"/>
      <c r="AN54" s="272"/>
      <c r="AO54" s="272"/>
      <c r="AP54" s="272"/>
      <c r="AQ54" s="261"/>
      <c r="AR54" s="194"/>
      <c r="AS54" s="194"/>
      <c r="AT54" s="194"/>
      <c r="AU54" s="194"/>
    </row>
    <row r="55" spans="2:47" s="258" customFormat="1">
      <c r="B55" s="194">
        <v>0</v>
      </c>
      <c r="C55" s="194">
        <v>0</v>
      </c>
      <c r="D55" s="194">
        <v>0</v>
      </c>
      <c r="E55" s="299">
        <v>0</v>
      </c>
      <c r="F55" s="259"/>
      <c r="G55" s="193"/>
      <c r="H55" s="193"/>
      <c r="I55" s="263">
        <v>0</v>
      </c>
      <c r="J55" s="259"/>
      <c r="K55" s="259"/>
      <c r="L55" s="259"/>
      <c r="M55" s="259"/>
      <c r="N55" s="259"/>
      <c r="O55" s="259"/>
      <c r="P55" s="259"/>
      <c r="Q55" s="259"/>
      <c r="R55" s="193"/>
      <c r="S55" s="193"/>
      <c r="T55" s="193"/>
      <c r="U55" s="193"/>
      <c r="V55" s="262"/>
      <c r="W55" s="262"/>
      <c r="X55" s="262"/>
      <c r="Y55" s="262"/>
      <c r="Z55" s="256"/>
      <c r="AA55" s="309"/>
      <c r="AB55" s="256"/>
      <c r="AC55" s="271"/>
      <c r="AD55" s="273"/>
      <c r="AE55" s="261"/>
      <c r="AF55" s="193"/>
      <c r="AG55" s="194"/>
      <c r="AH55" s="194"/>
      <c r="AI55" s="193"/>
      <c r="AJ55" s="261"/>
      <c r="AK55" s="261"/>
      <c r="AL55" s="271"/>
      <c r="AM55" s="272"/>
      <c r="AN55" s="272"/>
      <c r="AO55" s="272"/>
      <c r="AP55" s="272"/>
      <c r="AQ55" s="261"/>
      <c r="AR55" s="194"/>
      <c r="AS55" s="194"/>
      <c r="AT55" s="194"/>
      <c r="AU55" s="194"/>
    </row>
    <row r="56" spans="2:47" s="258" customFormat="1">
      <c r="B56" s="194">
        <v>0</v>
      </c>
      <c r="C56" s="194">
        <v>0</v>
      </c>
      <c r="D56" s="194">
        <v>0</v>
      </c>
      <c r="E56" s="299">
        <v>0</v>
      </c>
      <c r="F56" s="259"/>
      <c r="G56" s="193"/>
      <c r="H56" s="259"/>
      <c r="I56" s="430">
        <v>0</v>
      </c>
      <c r="J56" s="430"/>
      <c r="K56" s="430"/>
      <c r="L56" s="430"/>
      <c r="M56" s="310" t="str">
        <f ca="1">_xlfn.IFS(ISBLANK('Empirical Rule'!M56),"",IF(NOT(ISNA('#_Empirical Rule'!M56)),IF(ISNA('Empirical Rule'!M56),TRUE,FALSE),FALSE),"StuNAMsg",IF(AND(ISNA('#_Empirical Rule'!M56),ISNA('Empirical Rule'!M56)),TRUE,FALSE),"PerfectMsg",IF(NOT(ISERROR('#_Empirical Rule'!M56)),IF(ISERROR('Empirical Rule'!M56),TRUE,FALSE),FALSE),"StuErrorMsg",IF(TYPE('#_Empirical Rule'!M56)&lt;&gt;TYPE('Empirical Rule'!M56),TRUE,FALSE),"WrongTypeMsg",IF(_xlfn.ISFORMULA('#_Empirical Rule'!M56),IF(NOT(_xlfn.ISFORMULA('Empirical Rule'!M56)),TRUE),FALSE),"MissingFormulaMsg",IF(NOT(AND(ISNUMBER(FIND("[",_xlfn.FORMULATEXT('#_Empirical Rule'!M56))),ISNUMBER(FIND("!",_xlfn.FORMULATEXT('#_Empirical Rule'!M56))))),AND(ISNUMBER(FIND("[",_xlfn.FORMULATEXT('Empirical Rule'!M56))),ISNUMBER(FIND("!",_xlfn.FORMULATEXT('Empirical Rule'!M56)))),FALSE),"ExternalRefsMsg",IF(ISNUMBER('#_Empirical Rule'!M56),IF(ABS('#_Empirical Rule'!M56-'Empirical Rule'!M56)&gt;0.00001,TRUE,FALSE),IF('#_Empirical Rule'!M56&lt;&gt;'Empirical Rule'!M56,TRUE,FALSE)),IF(ISNUMBER('#_Empirical Rule'!M56),IF('#_Empirical Rule'!M56&gt;'Empirical Rule'!M56,"TooLow","TooHigh"),"WrongAnswer"),NOT(_xlfn.ISFORMULA('#_Empirical Rule'!M56)),"PerfectMsg",TRUE,"PerfectMsg")</f>
        <v/>
      </c>
      <c r="N56" s="259"/>
      <c r="O56" s="431">
        <v>0</v>
      </c>
      <c r="P56" s="431"/>
      <c r="Q56" s="431"/>
      <c r="R56" s="193"/>
      <c r="S56" s="193"/>
      <c r="T56" s="193"/>
      <c r="U56" s="193"/>
      <c r="V56" s="262"/>
      <c r="W56" s="262"/>
      <c r="X56" s="262"/>
      <c r="Y56" s="193"/>
      <c r="Z56" s="193"/>
      <c r="AA56" s="193"/>
      <c r="AB56" s="193"/>
      <c r="AC56" s="193"/>
      <c r="AD56" s="193"/>
      <c r="AE56" s="261"/>
      <c r="AF56" s="193"/>
      <c r="AG56" s="194"/>
      <c r="AH56" s="194"/>
      <c r="AI56" s="193"/>
      <c r="AJ56" s="261"/>
      <c r="AK56" s="261"/>
      <c r="AL56" s="271"/>
      <c r="AM56" s="272"/>
      <c r="AN56" s="272"/>
      <c r="AO56" s="272"/>
      <c r="AP56" s="272"/>
      <c r="AQ56" s="261"/>
      <c r="AR56" s="194"/>
      <c r="AS56" s="194"/>
      <c r="AT56" s="194"/>
      <c r="AU56" s="194"/>
    </row>
    <row r="57" spans="2:47" s="258" customFormat="1" ht="15.5" customHeight="1">
      <c r="B57" s="194">
        <v>0</v>
      </c>
      <c r="C57" s="194">
        <v>0</v>
      </c>
      <c r="D57" s="194">
        <v>0</v>
      </c>
      <c r="E57" s="299">
        <v>0</v>
      </c>
      <c r="F57" s="259"/>
      <c r="G57" s="193"/>
      <c r="H57" s="259"/>
      <c r="I57" s="430">
        <v>0</v>
      </c>
      <c r="J57" s="430"/>
      <c r="K57" s="430"/>
      <c r="L57" s="430"/>
      <c r="M57" s="310" t="str">
        <f ca="1">_xlfn.IFS(ISBLANK('Empirical Rule'!M57),"",IF(NOT(ISNA('#_Empirical Rule'!M57)),IF(ISNA('Empirical Rule'!M57),TRUE,FALSE),FALSE),"StuNAMsg",IF(AND(ISNA('#_Empirical Rule'!M57),ISNA('Empirical Rule'!M57)),TRUE,FALSE),"PerfectMsg",IF(NOT(ISERROR('#_Empirical Rule'!M57)),IF(ISERROR('Empirical Rule'!M57),TRUE,FALSE),FALSE),"StuErrorMsg",IF(TYPE('#_Empirical Rule'!M57)&lt;&gt;TYPE('Empirical Rule'!M57),TRUE,FALSE),"WrongTypeMsg",IF(_xlfn.ISFORMULA('#_Empirical Rule'!M57),IF(NOT(_xlfn.ISFORMULA('Empirical Rule'!M57)),TRUE),FALSE),"MissingFormulaMsg",IF(NOT(AND(ISNUMBER(FIND("[",_xlfn.FORMULATEXT('#_Empirical Rule'!M57))),ISNUMBER(FIND("!",_xlfn.FORMULATEXT('#_Empirical Rule'!M57))))),AND(ISNUMBER(FIND("[",_xlfn.FORMULATEXT('Empirical Rule'!M57))),ISNUMBER(FIND("!",_xlfn.FORMULATEXT('Empirical Rule'!M57)))),FALSE),"ExternalRefsMsg",IF(ISNUMBER('#_Empirical Rule'!M57),IF(ABS('#_Empirical Rule'!M57-'Empirical Rule'!M57)&gt;0.00001,TRUE,FALSE),IF('#_Empirical Rule'!M57&lt;&gt;'Empirical Rule'!M57,TRUE,FALSE)),IF(ISNUMBER('#_Empirical Rule'!M57),IF('#_Empirical Rule'!M57&gt;'Empirical Rule'!M57,"TooLow","TooHigh"),"WrongAnswer"),NOT(_xlfn.ISFORMULA('#_Empirical Rule'!M57)),"PerfectMsg",TRUE,"PerfectMsg")</f>
        <v/>
      </c>
      <c r="N57" s="259"/>
      <c r="O57" s="381">
        <v>0</v>
      </c>
      <c r="P57" s="381"/>
      <c r="Q57" s="381"/>
      <c r="R57" s="193"/>
      <c r="S57" s="193"/>
      <c r="T57" s="193"/>
      <c r="U57" s="193"/>
      <c r="V57" s="262"/>
      <c r="W57" s="262"/>
      <c r="X57" s="262"/>
      <c r="Y57" s="262"/>
      <c r="Z57" s="256"/>
      <c r="AA57" s="256"/>
      <c r="AB57" s="256"/>
      <c r="AC57" s="271"/>
      <c r="AD57" s="273"/>
      <c r="AE57" s="261"/>
      <c r="AF57" s="193"/>
      <c r="AG57" s="194"/>
      <c r="AH57" s="194"/>
      <c r="AI57" s="193"/>
      <c r="AJ57" s="261"/>
      <c r="AK57" s="261"/>
      <c r="AL57" s="271"/>
      <c r="AM57" s="272"/>
      <c r="AN57" s="272"/>
      <c r="AO57" s="272"/>
      <c r="AP57" s="272"/>
      <c r="AQ57" s="261"/>
      <c r="AR57" s="194"/>
      <c r="AS57" s="194"/>
      <c r="AT57" s="194"/>
      <c r="AU57" s="194"/>
    </row>
    <row r="58" spans="2:47" s="258" customFormat="1">
      <c r="B58" s="194">
        <v>0</v>
      </c>
      <c r="C58" s="194">
        <v>0</v>
      </c>
      <c r="D58" s="194">
        <v>0</v>
      </c>
      <c r="E58" s="299">
        <v>0</v>
      </c>
      <c r="F58" s="259"/>
      <c r="G58" s="193"/>
      <c r="H58" s="259"/>
      <c r="I58" s="430">
        <v>0</v>
      </c>
      <c r="J58" s="430"/>
      <c r="K58" s="430"/>
      <c r="L58" s="430"/>
      <c r="M58" s="310" t="str">
        <f ca="1">_xlfn.IFS(ISBLANK('Empirical Rule'!M58),"",IF(NOT(ISNA('#_Empirical Rule'!M58)),IF(ISNA('Empirical Rule'!M58),TRUE,FALSE),FALSE),"StuNAMsg",IF(AND(ISNA('#_Empirical Rule'!M58),ISNA('Empirical Rule'!M58)),TRUE,FALSE),"PerfectMsg",IF(NOT(ISERROR('#_Empirical Rule'!M58)),IF(ISERROR('Empirical Rule'!M58),TRUE,FALSE),FALSE),"StuErrorMsg",IF(TYPE('#_Empirical Rule'!M58)&lt;&gt;TYPE('Empirical Rule'!M58),TRUE,FALSE),"WrongTypeMsg",IF(_xlfn.ISFORMULA('#_Empirical Rule'!M58),IF(NOT(_xlfn.ISFORMULA('Empirical Rule'!M58)),TRUE),FALSE),"MissingFormulaMsg",IF(NOT(AND(ISNUMBER(FIND("[",_xlfn.FORMULATEXT('#_Empirical Rule'!M58))),ISNUMBER(FIND("!",_xlfn.FORMULATEXT('#_Empirical Rule'!M58))))),AND(ISNUMBER(FIND("[",_xlfn.FORMULATEXT('Empirical Rule'!M58))),ISNUMBER(FIND("!",_xlfn.FORMULATEXT('Empirical Rule'!M58)))),FALSE),"ExternalRefsMsg",IF(ISNUMBER('#_Empirical Rule'!M58),IF(ABS('#_Empirical Rule'!M58-'Empirical Rule'!M58)&gt;0.00001,TRUE,FALSE),IF('#_Empirical Rule'!M58&lt;&gt;'Empirical Rule'!M58,TRUE,FALSE)),IF(ISNUMBER('#_Empirical Rule'!M58),IF('#_Empirical Rule'!M58&gt;'Empirical Rule'!M58,"TooLow","TooHigh"),"WrongAnswer"),NOT(_xlfn.ISFORMULA('#_Empirical Rule'!M58)),"PerfectMsg",TRUE,"PerfectMsg")</f>
        <v/>
      </c>
      <c r="N58" s="259"/>
      <c r="O58" s="381"/>
      <c r="P58" s="381"/>
      <c r="Q58" s="381"/>
      <c r="R58" s="193"/>
      <c r="S58" s="193"/>
      <c r="T58" s="193"/>
      <c r="U58" s="193"/>
      <c r="V58" s="308"/>
      <c r="W58" s="193"/>
      <c r="X58" s="262"/>
      <c r="Y58" s="262"/>
      <c r="Z58" s="262"/>
      <c r="AA58" s="262"/>
      <c r="AB58" s="262"/>
      <c r="AC58" s="262"/>
      <c r="AD58" s="262"/>
      <c r="AE58" s="261"/>
      <c r="AF58" s="193"/>
      <c r="AG58" s="194"/>
      <c r="AH58" s="194"/>
      <c r="AI58" s="193"/>
      <c r="AJ58" s="261"/>
      <c r="AK58" s="261"/>
      <c r="AL58" s="271"/>
      <c r="AM58" s="272"/>
      <c r="AN58" s="272"/>
      <c r="AO58" s="272"/>
      <c r="AP58" s="272"/>
      <c r="AQ58" s="261"/>
      <c r="AR58" s="194"/>
      <c r="AS58" s="194"/>
      <c r="AT58" s="194"/>
      <c r="AU58" s="194"/>
    </row>
    <row r="59" spans="2:47" s="258" customFormat="1">
      <c r="B59" s="194">
        <v>0</v>
      </c>
      <c r="C59" s="194">
        <v>0</v>
      </c>
      <c r="D59" s="194">
        <v>0</v>
      </c>
      <c r="E59" s="299">
        <v>0</v>
      </c>
      <c r="F59" s="259"/>
      <c r="G59" s="295">
        <v>0</v>
      </c>
      <c r="H59" s="193"/>
      <c r="I59" s="430">
        <v>0</v>
      </c>
      <c r="J59" s="430"/>
      <c r="K59" s="430"/>
      <c r="L59" s="430"/>
      <c r="M59" s="311" t="str">
        <f ca="1">_xlfn.IFS(ISBLANK('Empirical Rule'!M59),"",IF(NOT(ISNA('#_Empirical Rule'!M59)),IF(ISNA('Empirical Rule'!M59),TRUE,FALSE),FALSE),"StuNAMsg",IF(AND(ISNA('#_Empirical Rule'!M59),ISNA('Empirical Rule'!M59)),TRUE,FALSE),"PerfectMsg",IF(NOT(ISERROR('#_Empirical Rule'!M59)),IF(ISERROR('Empirical Rule'!M59),TRUE,FALSE),FALSE),"StuErrorMsg",IF(TYPE('#_Empirical Rule'!M59)&lt;&gt;TYPE('Empirical Rule'!M59),TRUE,FALSE),"WrongTypeMsg",IF(_xlfn.ISFORMULA('#_Empirical Rule'!M59),IF(NOT(_xlfn.ISFORMULA('Empirical Rule'!M59)),TRUE),FALSE),"MissingFormulaMsg",IF(NOT(AND(ISNUMBER(FIND("[",_xlfn.FORMULATEXT('#_Empirical Rule'!M59))),ISNUMBER(FIND("!",_xlfn.FORMULATEXT('#_Empirical Rule'!M59))))),AND(ISNUMBER(FIND("[",_xlfn.FORMULATEXT('Empirical Rule'!M59))),ISNUMBER(FIND("!",_xlfn.FORMULATEXT('Empirical Rule'!M59)))),FALSE),"ExternalRefsMsg",IF(ISNUMBER('#_Empirical Rule'!M59),IF(ABS('#_Empirical Rule'!M59-'Empirical Rule'!M59)&gt;0.00001,TRUE,FALSE),IF('#_Empirical Rule'!M59&lt;&gt;'Empirical Rule'!M59,TRUE,FALSE)),IF(ISNUMBER('#_Empirical Rule'!M59),IF('#_Empirical Rule'!M59&gt;'Empirical Rule'!M59,"TooLow","TooHigh"),"WrongAnswer"),NOT(_xlfn.ISFORMULA('#_Empirical Rule'!M59)),"PerfectMsg",TRUE,"PerfectMsg")</f>
        <v/>
      </c>
      <c r="N59" s="193"/>
      <c r="O59" s="381"/>
      <c r="P59" s="381"/>
      <c r="Q59" s="381"/>
      <c r="R59" s="193"/>
      <c r="S59" s="193"/>
      <c r="T59" s="193"/>
      <c r="U59" s="193"/>
      <c r="V59" s="269"/>
      <c r="W59" s="263"/>
      <c r="X59" s="263"/>
      <c r="Y59" s="263"/>
      <c r="Z59" s="295"/>
      <c r="AA59" s="269"/>
      <c r="AB59" s="295"/>
      <c r="AC59" s="295"/>
      <c r="AD59" s="295"/>
      <c r="AE59" s="193"/>
      <c r="AF59" s="193"/>
      <c r="AG59" s="194"/>
      <c r="AH59" s="194"/>
      <c r="AI59" s="193"/>
      <c r="AJ59" s="261"/>
      <c r="AK59" s="261"/>
      <c r="AL59" s="271"/>
      <c r="AM59" s="272"/>
      <c r="AN59" s="272"/>
      <c r="AO59" s="272"/>
      <c r="AP59" s="272"/>
      <c r="AQ59" s="261"/>
      <c r="AR59" s="194"/>
      <c r="AS59" s="194"/>
      <c r="AT59" s="194"/>
      <c r="AU59" s="194"/>
    </row>
    <row r="60" spans="2:47" s="258" customFormat="1">
      <c r="B60" s="194">
        <v>0</v>
      </c>
      <c r="C60" s="194">
        <v>0</v>
      </c>
      <c r="D60" s="194">
        <v>0</v>
      </c>
      <c r="E60" s="299">
        <v>0</v>
      </c>
      <c r="F60" s="259"/>
      <c r="G60" s="301" t="str">
        <f ca="1">_xlfn.IFS(ISBLANK('Empirical Rule'!G60),"",IF(NOT(ISNA('#_Empirical Rule'!G60)),IF(ISNA('Empirical Rule'!G60),TRUE,FALSE),FALSE),"StuNAMsg",IF(AND(ISNA('#_Empirical Rule'!G60),ISNA('Empirical Rule'!G60)),TRUE,FALSE),"PerfectMsg",IF(NOT(ISERROR('#_Empirical Rule'!G60)),IF(ISERROR('Empirical Rule'!G60),TRUE,FALSE),FALSE),"StuErrorMsg",IF(TYPE('#_Empirical Rule'!G60)&lt;&gt;TYPE('Empirical Rule'!G60),TRUE,FALSE),"WrongTypeMsg",IF(_xlfn.ISFORMULA('#_Empirical Rule'!G60),IF(NOT(_xlfn.ISFORMULA('Empirical Rule'!G60)),TRUE),FALSE),"MissingFormulaMsg",IF(NOT(AND(ISNUMBER(FIND("[",_xlfn.FORMULATEXT('#_Empirical Rule'!G60))),ISNUMBER(FIND("!",_xlfn.FORMULATEXT('#_Empirical Rule'!G60))))),AND(ISNUMBER(FIND("[",_xlfn.FORMULATEXT('Empirical Rule'!G60))),ISNUMBER(FIND("!",_xlfn.FORMULATEXT('Empirical Rule'!G60)))),FALSE),"ExternalRefsMsg",IF(ISNUMBER('#_Empirical Rule'!G60),IF(ABS('#_Empirical Rule'!G60-'Empirical Rule'!G60)&gt;0.00001,TRUE,FALSE),IF('#_Empirical Rule'!G60&lt;&gt;'Empirical Rule'!G60,TRUE,FALSE)),IF(ISNUMBER('#_Empirical Rule'!G60),IF('#_Empirical Rule'!G60&gt;'Empirical Rule'!G60,"TooLow","TooHigh"),"WrongAnswer"),NOT(_xlfn.ISFORMULA('#_Empirical Rule'!G60)),"PerfectMsg",TRUE,"PerfectMsg")</f>
        <v/>
      </c>
      <c r="H60" s="193"/>
      <c r="I60" s="430">
        <v>0</v>
      </c>
      <c r="J60" s="430"/>
      <c r="K60" s="430"/>
      <c r="L60" s="430"/>
      <c r="M60" s="310" t="str">
        <f ca="1">_xlfn.IFS(ISBLANK('Empirical Rule'!M60),"",IF(NOT(ISNA('#_Empirical Rule'!M60)),IF(ISNA('Empirical Rule'!M60),TRUE,FALSE),FALSE),"StuNAMsg",IF(AND(ISNA('#_Empirical Rule'!M60),ISNA('Empirical Rule'!M60)),TRUE,FALSE),"PerfectMsg",IF(NOT(ISERROR('#_Empirical Rule'!M60)),IF(ISERROR('Empirical Rule'!M60),TRUE,FALSE),FALSE),"StuErrorMsg",IF(TYPE('#_Empirical Rule'!M60)&lt;&gt;TYPE('Empirical Rule'!M60),TRUE,FALSE),"WrongTypeMsg",IF(_xlfn.ISFORMULA('#_Empirical Rule'!M60),IF(NOT(_xlfn.ISFORMULA('Empirical Rule'!M60)),TRUE),FALSE),"MissingFormulaMsg",IF(NOT(AND(ISNUMBER(FIND("[",_xlfn.FORMULATEXT('#_Empirical Rule'!M60))),ISNUMBER(FIND("!",_xlfn.FORMULATEXT('#_Empirical Rule'!M60))))),AND(ISNUMBER(FIND("[",_xlfn.FORMULATEXT('Empirical Rule'!M60))),ISNUMBER(FIND("!",_xlfn.FORMULATEXT('Empirical Rule'!M60)))),FALSE),"ExternalRefsMsg",IF(ISNUMBER('#_Empirical Rule'!M60),IF(ABS('#_Empirical Rule'!M60-'Empirical Rule'!M60)&gt;0.00001,TRUE,FALSE),IF('#_Empirical Rule'!M60&lt;&gt;'Empirical Rule'!M60,TRUE,FALSE)),IF(ISNUMBER('#_Empirical Rule'!M60),IF('#_Empirical Rule'!M60&gt;'Empirical Rule'!M60,"TooLow","TooHigh"),"WrongAnswer"),NOT(_xlfn.ISFORMULA('#_Empirical Rule'!M60)),"PerfectMsg",TRUE,"PerfectMsg")</f>
        <v/>
      </c>
      <c r="N60" s="193"/>
      <c r="R60" s="193"/>
      <c r="S60" s="193"/>
      <c r="T60" s="193"/>
      <c r="U60" s="193"/>
      <c r="V60" s="262"/>
      <c r="W60" s="262"/>
      <c r="X60" s="262"/>
      <c r="Y60" s="262"/>
      <c r="Z60" s="256"/>
      <c r="AA60" s="309"/>
      <c r="AB60" s="256"/>
      <c r="AC60" s="312"/>
      <c r="AD60" s="313"/>
      <c r="AE60" s="193"/>
      <c r="AF60" s="193"/>
      <c r="AG60" s="194"/>
      <c r="AH60" s="194"/>
      <c r="AI60" s="193"/>
      <c r="AJ60" s="261"/>
      <c r="AK60" s="261"/>
      <c r="AL60" s="271"/>
      <c r="AM60" s="272"/>
      <c r="AN60" s="272"/>
      <c r="AO60" s="272"/>
      <c r="AP60" s="272"/>
      <c r="AQ60" s="261"/>
      <c r="AR60" s="194"/>
      <c r="AS60" s="194"/>
      <c r="AT60" s="194"/>
      <c r="AU60" s="194"/>
    </row>
    <row r="61" spans="2:47" s="258" customFormat="1">
      <c r="B61" s="194">
        <v>0</v>
      </c>
      <c r="C61" s="194">
        <v>0</v>
      </c>
      <c r="D61" s="194">
        <v>0</v>
      </c>
      <c r="E61" s="299">
        <v>0</v>
      </c>
      <c r="F61" s="259"/>
      <c r="G61" s="193"/>
      <c r="H61" s="193"/>
      <c r="I61" s="430">
        <v>0</v>
      </c>
      <c r="J61" s="430"/>
      <c r="K61" s="430"/>
      <c r="L61" s="430"/>
      <c r="M61" s="311" t="str">
        <f ca="1">_xlfn.IFS(ISBLANK('Empirical Rule'!M61),"",IF(NOT(ISNA('#_Empirical Rule'!M61)),IF(ISNA('Empirical Rule'!M61),TRUE,FALSE),FALSE),"StuNAMsg",IF(AND(ISNA('#_Empirical Rule'!M61),ISNA('Empirical Rule'!M61)),TRUE,FALSE),"PerfectMsg",IF(NOT(ISERROR('#_Empirical Rule'!M61)),IF(ISERROR('Empirical Rule'!M61),TRUE,FALSE),FALSE),"StuErrorMsg",IF(TYPE('#_Empirical Rule'!M61)&lt;&gt;TYPE('Empirical Rule'!M61),TRUE,FALSE),"WrongTypeMsg",IF(_xlfn.ISFORMULA('#_Empirical Rule'!M61),IF(NOT(_xlfn.ISFORMULA('Empirical Rule'!M61)),TRUE),FALSE),"MissingFormulaMsg",IF(NOT(AND(ISNUMBER(FIND("[",_xlfn.FORMULATEXT('#_Empirical Rule'!M61))),ISNUMBER(FIND("!",_xlfn.FORMULATEXT('#_Empirical Rule'!M61))))),AND(ISNUMBER(FIND("[",_xlfn.FORMULATEXT('Empirical Rule'!M61))),ISNUMBER(FIND("!",_xlfn.FORMULATEXT('Empirical Rule'!M61)))),FALSE),"ExternalRefsMsg",IF(ISNUMBER('#_Empirical Rule'!M61),IF(ABS('#_Empirical Rule'!M61-'Empirical Rule'!M61)&gt;0.00001,TRUE,FALSE),IF('#_Empirical Rule'!M61&lt;&gt;'Empirical Rule'!M61,TRUE,FALSE)),IF(ISNUMBER('#_Empirical Rule'!M61),IF('#_Empirical Rule'!M61&gt;'Empirical Rule'!M61,"TooLow","TooHigh"),"WrongAnswer"),NOT(_xlfn.ISFORMULA('#_Empirical Rule'!M61)),"PerfectMsg",TRUE,"PerfectMsg")</f>
        <v/>
      </c>
      <c r="N61" s="193"/>
      <c r="O61" s="193"/>
      <c r="P61" s="259"/>
      <c r="Q61" s="259"/>
      <c r="R61" s="193"/>
      <c r="S61" s="193"/>
      <c r="T61" s="193"/>
      <c r="U61" s="193"/>
      <c r="V61" s="262"/>
      <c r="W61" s="262"/>
      <c r="X61" s="262"/>
      <c r="Y61" s="262"/>
      <c r="Z61" s="256"/>
      <c r="AA61" s="309"/>
      <c r="AB61" s="256"/>
      <c r="AC61" s="312"/>
      <c r="AD61" s="313"/>
      <c r="AE61" s="261"/>
      <c r="AF61" s="193"/>
      <c r="AG61" s="194"/>
      <c r="AH61" s="194"/>
      <c r="AI61" s="193"/>
      <c r="AJ61" s="261"/>
      <c r="AK61" s="261"/>
      <c r="AL61" s="271"/>
      <c r="AM61" s="272"/>
      <c r="AN61" s="272"/>
      <c r="AO61" s="272"/>
      <c r="AP61" s="272"/>
      <c r="AQ61" s="261"/>
      <c r="AR61" s="194"/>
      <c r="AS61" s="194"/>
      <c r="AT61" s="194"/>
      <c r="AU61" s="194"/>
    </row>
    <row r="62" spans="2:47" s="258" customFormat="1">
      <c r="B62" s="194">
        <v>0</v>
      </c>
      <c r="C62" s="194">
        <v>0</v>
      </c>
      <c r="D62" s="194">
        <v>0</v>
      </c>
      <c r="E62" s="299">
        <v>0</v>
      </c>
      <c r="F62" s="259"/>
      <c r="G62" s="193"/>
      <c r="H62" s="193"/>
      <c r="I62" s="430">
        <v>0</v>
      </c>
      <c r="J62" s="430"/>
      <c r="K62" s="430"/>
      <c r="L62" s="430"/>
      <c r="M62" s="310" t="str">
        <f ca="1">_xlfn.IFS(ISBLANK('Empirical Rule'!M62),"",IF(NOT(ISNA('#_Empirical Rule'!M62)),IF(ISNA('Empirical Rule'!M62),TRUE,FALSE),FALSE),"StuNAMsg",IF(AND(ISNA('#_Empirical Rule'!M62),ISNA('Empirical Rule'!M62)),TRUE,FALSE),"PerfectMsg",IF(NOT(ISERROR('#_Empirical Rule'!M62)),IF(ISERROR('Empirical Rule'!M62),TRUE,FALSE),FALSE),"StuErrorMsg",IF(TYPE('#_Empirical Rule'!M62)&lt;&gt;TYPE('Empirical Rule'!M62),TRUE,FALSE),"WrongTypeMsg",IF(_xlfn.ISFORMULA('#_Empirical Rule'!M62),IF(NOT(_xlfn.ISFORMULA('Empirical Rule'!M62)),TRUE),FALSE),"MissingFormulaMsg",IF(NOT(AND(ISNUMBER(FIND("[",_xlfn.FORMULATEXT('#_Empirical Rule'!M62))),ISNUMBER(FIND("!",_xlfn.FORMULATEXT('#_Empirical Rule'!M62))))),AND(ISNUMBER(FIND("[",_xlfn.FORMULATEXT('Empirical Rule'!M62))),ISNUMBER(FIND("!",_xlfn.FORMULATEXT('Empirical Rule'!M62)))),FALSE),"ExternalRefsMsg",IF(ISNUMBER('#_Empirical Rule'!M62),IF(ABS('#_Empirical Rule'!M62-'Empirical Rule'!M62)&gt;0.00001,TRUE,FALSE),IF('#_Empirical Rule'!M62&lt;&gt;'Empirical Rule'!M62,TRUE,FALSE)),IF(ISNUMBER('#_Empirical Rule'!M62),IF('#_Empirical Rule'!M62&gt;'Empirical Rule'!M62,"TooLow","TooHigh"),"WrongAnswer"),NOT(_xlfn.ISFORMULA('#_Empirical Rule'!M62)),"PerfectMsg",TRUE,"PerfectMsg")</f>
        <v/>
      </c>
      <c r="N62" s="259"/>
      <c r="O62" s="259"/>
      <c r="P62" s="259"/>
      <c r="Q62" s="259"/>
      <c r="R62" s="193"/>
      <c r="S62" s="193"/>
      <c r="T62" s="193"/>
      <c r="U62" s="193"/>
      <c r="V62" s="262"/>
      <c r="W62" s="193"/>
      <c r="X62" s="193"/>
      <c r="Y62" s="193"/>
      <c r="Z62" s="193"/>
      <c r="AA62" s="193"/>
      <c r="AB62" s="193"/>
      <c r="AC62" s="193"/>
      <c r="AD62" s="193"/>
      <c r="AE62" s="261"/>
      <c r="AF62" s="193"/>
      <c r="AG62" s="194"/>
      <c r="AH62" s="194"/>
      <c r="AI62" s="193"/>
      <c r="AJ62" s="261"/>
      <c r="AK62" s="261"/>
      <c r="AL62" s="271"/>
      <c r="AM62" s="272"/>
      <c r="AN62" s="272"/>
      <c r="AO62" s="272"/>
      <c r="AP62" s="272"/>
      <c r="AQ62" s="261"/>
      <c r="AR62" s="194"/>
      <c r="AS62" s="194"/>
      <c r="AT62" s="194"/>
      <c r="AU62" s="194"/>
    </row>
    <row r="63" spans="2:47" s="258" customFormat="1">
      <c r="B63" s="194">
        <v>0</v>
      </c>
      <c r="C63" s="194">
        <v>0</v>
      </c>
      <c r="D63" s="194">
        <v>0</v>
      </c>
      <c r="E63" s="299">
        <v>0</v>
      </c>
      <c r="F63" s="259"/>
      <c r="G63" s="193"/>
      <c r="H63" s="259"/>
      <c r="I63" s="430">
        <v>0</v>
      </c>
      <c r="J63" s="430"/>
      <c r="K63" s="430"/>
      <c r="L63" s="430"/>
      <c r="M63" s="310" t="str">
        <f ca="1">_xlfn.IFS(ISBLANK('Empirical Rule'!M63),"",IF(NOT(ISNA('#_Empirical Rule'!M63)),IF(ISNA('Empirical Rule'!M63),TRUE,FALSE),FALSE),"StuNAMsg",IF(AND(ISNA('#_Empirical Rule'!M63),ISNA('Empirical Rule'!M63)),TRUE,FALSE),"PerfectMsg",IF(NOT(ISERROR('#_Empirical Rule'!M63)),IF(ISERROR('Empirical Rule'!M63),TRUE,FALSE),FALSE),"StuErrorMsg",IF(TYPE('#_Empirical Rule'!M63)&lt;&gt;TYPE('Empirical Rule'!M63),TRUE,FALSE),"WrongTypeMsg",IF(_xlfn.ISFORMULA('#_Empirical Rule'!M63),IF(NOT(_xlfn.ISFORMULA('Empirical Rule'!M63)),TRUE),FALSE),"MissingFormulaMsg",IF(NOT(AND(ISNUMBER(FIND("[",_xlfn.FORMULATEXT('#_Empirical Rule'!M63))),ISNUMBER(FIND("!",_xlfn.FORMULATEXT('#_Empirical Rule'!M63))))),AND(ISNUMBER(FIND("[",_xlfn.FORMULATEXT('Empirical Rule'!M63))),ISNUMBER(FIND("!",_xlfn.FORMULATEXT('Empirical Rule'!M63)))),FALSE),"ExternalRefsMsg",IF(ISNUMBER('#_Empirical Rule'!M63),IF(ABS('#_Empirical Rule'!M63-'Empirical Rule'!M63)&gt;0.00001,TRUE,FALSE),IF('#_Empirical Rule'!M63&lt;&gt;'Empirical Rule'!M63,TRUE,FALSE)),IF(ISNUMBER('#_Empirical Rule'!M63),IF('#_Empirical Rule'!M63&gt;'Empirical Rule'!M63,"TooLow","TooHigh"),"WrongAnswer"),NOT(_xlfn.ISFORMULA('#_Empirical Rule'!M63)),"PerfectMsg",TRUE,"PerfectMsg")</f>
        <v/>
      </c>
      <c r="N63" s="259"/>
      <c r="O63" s="259"/>
      <c r="P63" s="259"/>
      <c r="Q63" s="259"/>
      <c r="R63" s="193"/>
      <c r="S63" s="193"/>
      <c r="T63" s="193"/>
      <c r="U63" s="193"/>
      <c r="V63" s="262"/>
      <c r="W63" s="193"/>
      <c r="X63" s="193"/>
      <c r="Y63" s="262"/>
      <c r="Z63" s="262"/>
      <c r="AA63" s="262"/>
      <c r="AB63" s="262"/>
      <c r="AC63" s="262"/>
      <c r="AD63" s="262"/>
      <c r="AE63" s="261"/>
      <c r="AF63" s="193"/>
      <c r="AG63" s="194"/>
      <c r="AH63" s="194"/>
      <c r="AI63" s="193"/>
      <c r="AJ63" s="261"/>
      <c r="AK63" s="261"/>
      <c r="AL63" s="271"/>
      <c r="AM63" s="272"/>
      <c r="AN63" s="272"/>
      <c r="AO63" s="272"/>
      <c r="AP63" s="272"/>
      <c r="AQ63" s="261"/>
      <c r="AR63" s="194"/>
      <c r="AS63" s="194"/>
      <c r="AT63" s="194"/>
      <c r="AU63" s="194"/>
    </row>
    <row r="64" spans="2:47" s="258" customFormat="1">
      <c r="B64" s="194">
        <v>0</v>
      </c>
      <c r="C64" s="194">
        <v>0</v>
      </c>
      <c r="D64" s="194">
        <v>0</v>
      </c>
      <c r="E64" s="299">
        <v>0</v>
      </c>
      <c r="F64" s="259"/>
      <c r="G64" s="193"/>
      <c r="H64" s="259"/>
      <c r="I64" s="430">
        <v>0</v>
      </c>
      <c r="J64" s="430"/>
      <c r="K64" s="430"/>
      <c r="L64" s="430"/>
      <c r="M64" s="311" t="str">
        <f ca="1">_xlfn.IFS(ISBLANK('Empirical Rule'!M64),"",IF(NOT(ISNA('#_Empirical Rule'!M64)),IF(ISNA('Empirical Rule'!M64),TRUE,FALSE),FALSE),"StuNAMsg",IF(AND(ISNA('#_Empirical Rule'!M64),ISNA('Empirical Rule'!M64)),TRUE,FALSE),"PerfectMsg",IF(NOT(ISERROR('#_Empirical Rule'!M64)),IF(ISERROR('Empirical Rule'!M64),TRUE,FALSE),FALSE),"StuErrorMsg",IF(TYPE('#_Empirical Rule'!M64)&lt;&gt;TYPE('Empirical Rule'!M64),TRUE,FALSE),"WrongTypeMsg",IF(_xlfn.ISFORMULA('#_Empirical Rule'!M64),IF(NOT(_xlfn.ISFORMULA('Empirical Rule'!M64)),TRUE),FALSE),"MissingFormulaMsg",IF(NOT(AND(ISNUMBER(FIND("[",_xlfn.FORMULATEXT('#_Empirical Rule'!M64))),ISNUMBER(FIND("!",_xlfn.FORMULATEXT('#_Empirical Rule'!M64))))),AND(ISNUMBER(FIND("[",_xlfn.FORMULATEXT('Empirical Rule'!M64))),ISNUMBER(FIND("!",_xlfn.FORMULATEXT('Empirical Rule'!M64)))),FALSE),"ExternalRefsMsg",IF(ISNUMBER('#_Empirical Rule'!M64),IF(ABS('#_Empirical Rule'!M64-'Empirical Rule'!M64)&gt;0.00001,TRUE,FALSE),IF('#_Empirical Rule'!M64&lt;&gt;'Empirical Rule'!M64,TRUE,FALSE)),IF(ISNUMBER('#_Empirical Rule'!M64),IF('#_Empirical Rule'!M64&gt;'Empirical Rule'!M64,"TooLow","TooHigh"),"WrongAnswer"),NOT(_xlfn.ISFORMULA('#_Empirical Rule'!M64)),"PerfectMsg",TRUE,"PerfectMsg")</f>
        <v/>
      </c>
      <c r="N64" s="259"/>
      <c r="O64" s="259"/>
      <c r="P64" s="259"/>
      <c r="Q64" s="259"/>
      <c r="R64" s="193"/>
      <c r="S64" s="193"/>
      <c r="T64" s="193"/>
      <c r="U64" s="193"/>
      <c r="V64" s="262"/>
      <c r="W64" s="262"/>
      <c r="X64" s="262"/>
      <c r="Y64" s="262"/>
      <c r="Z64" s="256"/>
      <c r="AA64" s="309"/>
      <c r="AB64" s="256"/>
      <c r="AC64" s="312"/>
      <c r="AD64" s="313"/>
      <c r="AE64" s="261"/>
      <c r="AF64" s="193"/>
      <c r="AG64" s="194"/>
      <c r="AH64" s="194"/>
      <c r="AI64" s="193"/>
      <c r="AJ64" s="261"/>
      <c r="AK64" s="261"/>
      <c r="AL64" s="271"/>
      <c r="AM64" s="272"/>
      <c r="AN64" s="272"/>
      <c r="AO64" s="272"/>
      <c r="AP64" s="272"/>
      <c r="AQ64" s="261"/>
      <c r="AR64" s="194"/>
      <c r="AS64" s="194"/>
      <c r="AT64" s="194"/>
      <c r="AU64" s="194"/>
    </row>
    <row r="65" spans="2:47" s="258" customFormat="1">
      <c r="B65" s="194">
        <v>0</v>
      </c>
      <c r="C65" s="194">
        <v>0</v>
      </c>
      <c r="D65" s="194">
        <v>0</v>
      </c>
      <c r="E65" s="299">
        <v>0</v>
      </c>
      <c r="F65" s="259"/>
      <c r="G65" s="193"/>
      <c r="H65" s="259"/>
      <c r="I65" s="259"/>
      <c r="J65" s="259"/>
      <c r="K65" s="259"/>
      <c r="L65" s="259"/>
      <c r="M65" s="259"/>
      <c r="N65" s="259"/>
      <c r="O65" s="259"/>
      <c r="P65" s="259"/>
      <c r="Q65" s="259"/>
      <c r="R65" s="193"/>
      <c r="S65" s="193"/>
      <c r="T65" s="193"/>
      <c r="U65" s="193"/>
      <c r="V65" s="262"/>
      <c r="W65" s="262"/>
      <c r="X65" s="262"/>
      <c r="Y65" s="193"/>
      <c r="Z65" s="193"/>
      <c r="AA65" s="193"/>
      <c r="AB65" s="193"/>
      <c r="AC65" s="193"/>
      <c r="AD65" s="193"/>
      <c r="AE65" s="261"/>
      <c r="AF65" s="193"/>
      <c r="AG65" s="193"/>
      <c r="AH65" s="193"/>
      <c r="AI65" s="193"/>
      <c r="AJ65" s="261"/>
      <c r="AK65" s="261"/>
      <c r="AL65" s="271"/>
      <c r="AM65" s="272"/>
      <c r="AN65" s="272"/>
      <c r="AO65" s="272"/>
      <c r="AP65" s="272"/>
      <c r="AQ65" s="261"/>
      <c r="AR65" s="194"/>
      <c r="AS65" s="194"/>
      <c r="AT65" s="194"/>
      <c r="AU65" s="194"/>
    </row>
    <row r="66" spans="2:47" s="258" customFormat="1">
      <c r="B66" s="194">
        <v>0</v>
      </c>
      <c r="C66" s="194">
        <v>0</v>
      </c>
      <c r="D66" s="194">
        <v>0</v>
      </c>
      <c r="E66" s="299">
        <v>0</v>
      </c>
      <c r="F66" s="259"/>
      <c r="G66" s="193"/>
      <c r="H66" s="193"/>
      <c r="I66" s="193"/>
      <c r="J66" s="193"/>
      <c r="K66" s="193"/>
      <c r="L66" s="193"/>
      <c r="M66" s="193"/>
      <c r="N66" s="193"/>
      <c r="O66" s="193"/>
      <c r="P66" s="193"/>
      <c r="Q66" s="259"/>
      <c r="R66" s="193"/>
      <c r="S66" s="193"/>
      <c r="T66" s="193"/>
      <c r="U66" s="193"/>
      <c r="V66" s="262"/>
      <c r="W66" s="262"/>
      <c r="X66" s="262"/>
      <c r="Y66" s="262"/>
      <c r="Z66" s="256"/>
      <c r="AA66" s="256"/>
      <c r="AB66" s="256"/>
      <c r="AC66" s="271"/>
      <c r="AD66" s="273"/>
      <c r="AE66" s="261"/>
      <c r="AF66" s="193"/>
      <c r="AG66" s="193"/>
      <c r="AH66" s="193"/>
      <c r="AI66" s="193"/>
      <c r="AJ66" s="261"/>
      <c r="AK66" s="261"/>
      <c r="AL66" s="271"/>
      <c r="AM66" s="272"/>
      <c r="AN66" s="272"/>
      <c r="AO66" s="272"/>
      <c r="AP66" s="272"/>
      <c r="AQ66" s="261"/>
      <c r="AR66" s="194"/>
      <c r="AS66" s="194"/>
      <c r="AT66" s="194"/>
      <c r="AU66" s="194"/>
    </row>
    <row r="67" spans="2:47" s="258" customFormat="1">
      <c r="B67" s="194">
        <v>0</v>
      </c>
      <c r="C67" s="194">
        <v>0</v>
      </c>
      <c r="D67" s="194">
        <v>0</v>
      </c>
      <c r="E67" s="299">
        <v>0</v>
      </c>
      <c r="F67" s="259"/>
      <c r="G67" s="193"/>
      <c r="H67" s="193"/>
      <c r="I67" s="193"/>
      <c r="J67" s="193"/>
      <c r="K67" s="193"/>
      <c r="L67" s="193"/>
      <c r="M67" s="193"/>
      <c r="N67" s="193"/>
      <c r="O67" s="193"/>
      <c r="P67" s="193"/>
      <c r="Q67" s="193"/>
      <c r="R67" s="193"/>
      <c r="S67" s="193"/>
      <c r="T67" s="193"/>
      <c r="U67" s="193"/>
      <c r="V67" s="308"/>
      <c r="W67" s="193"/>
      <c r="X67" s="262"/>
      <c r="Y67" s="193"/>
      <c r="Z67" s="193"/>
      <c r="AA67" s="193"/>
      <c r="AB67" s="262"/>
      <c r="AC67" s="262"/>
      <c r="AD67" s="262"/>
      <c r="AE67" s="261"/>
      <c r="AF67" s="193"/>
      <c r="AG67" s="193"/>
      <c r="AH67" s="193"/>
      <c r="AI67" s="193"/>
      <c r="AJ67" s="261"/>
      <c r="AK67" s="261"/>
      <c r="AL67" s="271"/>
      <c r="AM67" s="272"/>
      <c r="AN67" s="272"/>
      <c r="AO67" s="272"/>
      <c r="AP67" s="272"/>
      <c r="AQ67" s="261"/>
      <c r="AR67" s="194"/>
      <c r="AS67" s="194"/>
      <c r="AT67" s="194"/>
      <c r="AU67" s="194"/>
    </row>
    <row r="68" spans="2:47" s="258" customFormat="1" ht="18" customHeight="1">
      <c r="B68" s="194">
        <v>0</v>
      </c>
      <c r="C68" s="194">
        <v>0</v>
      </c>
      <c r="D68" s="194">
        <v>0</v>
      </c>
      <c r="E68" s="299">
        <v>0</v>
      </c>
      <c r="F68" s="259"/>
      <c r="G68" s="193"/>
      <c r="H68" s="193"/>
      <c r="I68" s="193"/>
      <c r="J68" s="193"/>
      <c r="K68" s="193"/>
      <c r="L68" s="193"/>
      <c r="M68" s="193"/>
      <c r="N68" s="193"/>
      <c r="O68" s="193"/>
      <c r="P68" s="193"/>
      <c r="Q68" s="193"/>
      <c r="R68" s="193"/>
      <c r="S68" s="193"/>
      <c r="T68" s="193"/>
      <c r="U68" s="193"/>
      <c r="V68" s="269"/>
      <c r="W68" s="263"/>
      <c r="X68" s="263"/>
      <c r="Y68" s="263"/>
      <c r="Z68" s="295"/>
      <c r="AA68" s="269"/>
      <c r="AB68" s="269"/>
      <c r="AC68" s="269"/>
      <c r="AD68" s="269"/>
      <c r="AE68" s="193"/>
      <c r="AF68" s="193"/>
      <c r="AG68" s="193"/>
      <c r="AH68" s="261"/>
      <c r="AI68" s="261"/>
      <c r="AJ68" s="261"/>
      <c r="AK68" s="261"/>
      <c r="AL68" s="271"/>
      <c r="AM68" s="272"/>
      <c r="AN68" s="272"/>
      <c r="AO68" s="272"/>
      <c r="AP68" s="272"/>
      <c r="AQ68" s="261"/>
      <c r="AR68" s="194"/>
      <c r="AS68" s="194"/>
      <c r="AT68" s="194"/>
      <c r="AU68" s="194"/>
    </row>
    <row r="69" spans="2:47" s="258" customFormat="1">
      <c r="B69" s="194">
        <v>0</v>
      </c>
      <c r="C69" s="194">
        <v>0</v>
      </c>
      <c r="D69" s="194">
        <v>0</v>
      </c>
      <c r="E69" s="299">
        <v>0</v>
      </c>
      <c r="F69" s="259"/>
      <c r="G69" s="193"/>
      <c r="H69" s="193"/>
      <c r="I69" s="193"/>
      <c r="J69" s="193"/>
      <c r="K69" s="193"/>
      <c r="L69" s="193"/>
      <c r="M69" s="193"/>
      <c r="N69" s="193"/>
      <c r="O69" s="193"/>
      <c r="P69" s="193"/>
      <c r="Q69" s="193"/>
      <c r="R69" s="193"/>
      <c r="S69" s="193"/>
      <c r="T69" s="193"/>
      <c r="U69" s="193"/>
      <c r="V69" s="262"/>
      <c r="W69" s="262"/>
      <c r="X69" s="262"/>
      <c r="Y69" s="262"/>
      <c r="Z69" s="314"/>
      <c r="AA69" s="315"/>
      <c r="AB69" s="314"/>
      <c r="AC69" s="316"/>
      <c r="AD69" s="317"/>
      <c r="AE69" s="193"/>
      <c r="AF69" s="193"/>
      <c r="AG69" s="193"/>
      <c r="AH69" s="261"/>
      <c r="AI69" s="261"/>
      <c r="AJ69" s="261"/>
      <c r="AK69" s="261"/>
      <c r="AL69" s="271"/>
      <c r="AM69" s="272"/>
      <c r="AN69" s="272"/>
      <c r="AO69" s="272"/>
      <c r="AP69" s="272"/>
      <c r="AQ69" s="261"/>
      <c r="AR69" s="194"/>
      <c r="AS69" s="194"/>
      <c r="AT69" s="194"/>
      <c r="AU69" s="194"/>
    </row>
    <row r="70" spans="2:47" s="258" customFormat="1">
      <c r="B70" s="194">
        <v>0</v>
      </c>
      <c r="C70" s="194">
        <v>0</v>
      </c>
      <c r="D70" s="194">
        <v>0</v>
      </c>
      <c r="E70" s="299">
        <v>0</v>
      </c>
      <c r="F70" s="259"/>
      <c r="G70" s="193"/>
      <c r="H70" s="193"/>
      <c r="I70" s="193"/>
      <c r="J70" s="193"/>
      <c r="K70" s="193"/>
      <c r="L70" s="193"/>
      <c r="M70" s="193"/>
      <c r="N70" s="193"/>
      <c r="O70" s="193"/>
      <c r="P70" s="193"/>
      <c r="Q70" s="193"/>
      <c r="R70" s="193"/>
      <c r="S70" s="193"/>
      <c r="T70" s="193"/>
      <c r="U70" s="193"/>
      <c r="V70" s="262"/>
      <c r="W70" s="262"/>
      <c r="X70" s="262"/>
      <c r="Y70" s="262"/>
      <c r="Z70" s="314"/>
      <c r="AA70" s="315"/>
      <c r="AB70" s="314"/>
      <c r="AC70" s="316"/>
      <c r="AD70" s="317"/>
      <c r="AE70" s="261"/>
      <c r="AF70" s="193"/>
      <c r="AG70" s="193"/>
      <c r="AH70" s="261"/>
      <c r="AI70" s="261"/>
      <c r="AJ70" s="261"/>
      <c r="AK70" s="261"/>
      <c r="AL70" s="271"/>
      <c r="AM70" s="272"/>
      <c r="AN70" s="272"/>
      <c r="AO70" s="272"/>
      <c r="AP70" s="272"/>
      <c r="AQ70" s="261"/>
      <c r="AR70" s="194"/>
      <c r="AS70" s="194"/>
      <c r="AT70" s="194"/>
      <c r="AU70" s="194"/>
    </row>
    <row r="71" spans="2:47" s="258" customFormat="1">
      <c r="B71" s="194">
        <v>0</v>
      </c>
      <c r="C71" s="194">
        <v>0</v>
      </c>
      <c r="D71" s="194">
        <v>0</v>
      </c>
      <c r="E71" s="299">
        <v>0</v>
      </c>
      <c r="F71" s="259"/>
      <c r="G71" s="193"/>
      <c r="H71" s="193"/>
      <c r="I71" s="193"/>
      <c r="J71" s="193"/>
      <c r="K71" s="193"/>
      <c r="L71" s="193"/>
      <c r="M71" s="193"/>
      <c r="N71" s="193"/>
      <c r="O71" s="193"/>
      <c r="P71" s="193"/>
      <c r="Q71" s="193"/>
      <c r="R71" s="193"/>
      <c r="S71" s="193"/>
      <c r="T71" s="193"/>
      <c r="U71" s="193"/>
      <c r="V71" s="262"/>
      <c r="W71" s="193"/>
      <c r="X71" s="193"/>
      <c r="Y71" s="194"/>
      <c r="Z71" s="193"/>
      <c r="AA71" s="193"/>
      <c r="AB71" s="193"/>
      <c r="AC71" s="193"/>
      <c r="AD71" s="193"/>
      <c r="AE71" s="261"/>
      <c r="AF71" s="193"/>
      <c r="AG71" s="193"/>
      <c r="AH71" s="261"/>
      <c r="AI71" s="261"/>
      <c r="AJ71" s="261"/>
      <c r="AK71" s="261"/>
      <c r="AL71" s="271"/>
      <c r="AM71" s="272"/>
      <c r="AN71" s="272"/>
      <c r="AO71" s="272"/>
      <c r="AP71" s="272"/>
      <c r="AQ71" s="261"/>
      <c r="AR71" s="194"/>
      <c r="AS71" s="194"/>
      <c r="AT71" s="194"/>
      <c r="AU71" s="194"/>
    </row>
    <row r="72" spans="2:47" s="258" customFormat="1">
      <c r="B72" s="194">
        <v>0</v>
      </c>
      <c r="C72" s="194">
        <v>0</v>
      </c>
      <c r="D72" s="194">
        <v>0</v>
      </c>
      <c r="E72" s="299">
        <v>0</v>
      </c>
      <c r="F72" s="259"/>
      <c r="G72" s="193"/>
      <c r="H72" s="193"/>
      <c r="I72" s="193"/>
      <c r="J72" s="193"/>
      <c r="K72" s="193"/>
      <c r="L72" s="193"/>
      <c r="M72" s="193"/>
      <c r="N72" s="193"/>
      <c r="O72" s="193"/>
      <c r="P72" s="193"/>
      <c r="Q72" s="193"/>
      <c r="R72" s="193"/>
      <c r="S72" s="193"/>
      <c r="T72" s="193"/>
      <c r="U72" s="193"/>
      <c r="V72" s="262"/>
      <c r="W72" s="193"/>
      <c r="X72" s="193"/>
      <c r="Y72" s="262"/>
      <c r="Z72" s="262"/>
      <c r="AA72" s="262"/>
      <c r="AB72" s="262"/>
      <c r="AC72" s="262"/>
      <c r="AD72" s="262"/>
      <c r="AE72" s="261"/>
      <c r="AF72" s="262"/>
      <c r="AG72" s="194"/>
      <c r="AH72" s="261"/>
      <c r="AI72" s="261"/>
      <c r="AJ72" s="261"/>
      <c r="AK72" s="261"/>
      <c r="AL72" s="271"/>
      <c r="AM72" s="272"/>
      <c r="AN72" s="272"/>
      <c r="AO72" s="272"/>
      <c r="AP72" s="272"/>
      <c r="AQ72" s="261"/>
      <c r="AR72" s="194"/>
      <c r="AS72" s="194"/>
      <c r="AT72" s="194"/>
      <c r="AU72" s="194"/>
    </row>
    <row r="73" spans="2:47" s="258" customFormat="1">
      <c r="B73" s="194">
        <v>0</v>
      </c>
      <c r="C73" s="194">
        <v>0</v>
      </c>
      <c r="D73" s="194">
        <v>0</v>
      </c>
      <c r="E73" s="299">
        <v>0</v>
      </c>
      <c r="F73" s="259"/>
      <c r="G73" s="193"/>
      <c r="H73" s="193"/>
      <c r="I73" s="193"/>
      <c r="J73" s="193"/>
      <c r="K73" s="193"/>
      <c r="L73" s="193"/>
      <c r="M73" s="193"/>
      <c r="N73" s="193"/>
      <c r="O73" s="193"/>
      <c r="P73" s="193"/>
      <c r="Q73" s="193"/>
      <c r="R73" s="193"/>
      <c r="S73" s="193"/>
      <c r="T73" s="193"/>
      <c r="U73" s="193"/>
      <c r="V73" s="262"/>
      <c r="W73" s="262"/>
      <c r="X73" s="262"/>
      <c r="Y73" s="262"/>
      <c r="Z73" s="314"/>
      <c r="AA73" s="315"/>
      <c r="AB73" s="314"/>
      <c r="AC73" s="316"/>
      <c r="AD73" s="317"/>
      <c r="AE73" s="261"/>
      <c r="AF73" s="262"/>
      <c r="AG73" s="194"/>
      <c r="AH73" s="261"/>
      <c r="AI73" s="261"/>
      <c r="AJ73" s="261"/>
      <c r="AK73" s="261"/>
      <c r="AL73" s="271"/>
      <c r="AM73" s="272"/>
      <c r="AN73" s="272"/>
      <c r="AO73" s="272"/>
      <c r="AP73" s="272"/>
      <c r="AQ73" s="261"/>
      <c r="AR73" s="194"/>
      <c r="AS73" s="194"/>
      <c r="AT73" s="194"/>
      <c r="AU73" s="194"/>
    </row>
    <row r="74" spans="2:47" s="258" customFormat="1">
      <c r="B74" s="194">
        <v>0</v>
      </c>
      <c r="C74" s="194">
        <v>0</v>
      </c>
      <c r="D74" s="194">
        <v>0</v>
      </c>
      <c r="E74" s="299">
        <v>0</v>
      </c>
      <c r="F74" s="259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262"/>
      <c r="W74" s="262"/>
      <c r="X74" s="262"/>
      <c r="Y74" s="193"/>
      <c r="Z74" s="193"/>
      <c r="AA74" s="193"/>
      <c r="AB74" s="193"/>
      <c r="AC74" s="193"/>
      <c r="AD74" s="193"/>
      <c r="AE74" s="261"/>
      <c r="AF74" s="262"/>
      <c r="AG74" s="194"/>
      <c r="AH74" s="261"/>
      <c r="AI74" s="261"/>
      <c r="AJ74" s="261"/>
      <c r="AK74" s="261"/>
      <c r="AL74" s="271"/>
      <c r="AM74" s="272"/>
      <c r="AN74" s="272"/>
      <c r="AO74" s="272"/>
      <c r="AP74" s="272"/>
      <c r="AQ74" s="261"/>
      <c r="AR74" s="194"/>
      <c r="AS74" s="194"/>
      <c r="AT74" s="194"/>
      <c r="AU74" s="194"/>
    </row>
    <row r="75" spans="2:47" s="258" customFormat="1">
      <c r="B75" s="194">
        <v>0</v>
      </c>
      <c r="C75" s="194">
        <v>0</v>
      </c>
      <c r="D75" s="194">
        <v>0</v>
      </c>
      <c r="E75" s="299">
        <v>0</v>
      </c>
      <c r="F75" s="259"/>
      <c r="G75" s="193"/>
      <c r="H75" s="193"/>
      <c r="I75" s="193"/>
      <c r="J75" s="193"/>
      <c r="K75" s="193"/>
      <c r="L75" s="193"/>
      <c r="M75" s="193"/>
      <c r="N75" s="193"/>
      <c r="O75" s="193"/>
      <c r="P75" s="193"/>
      <c r="Q75" s="193"/>
      <c r="R75" s="193"/>
      <c r="S75" s="193"/>
      <c r="T75" s="193"/>
      <c r="U75" s="193"/>
      <c r="V75" s="262"/>
      <c r="W75" s="262"/>
      <c r="X75" s="262"/>
      <c r="Y75" s="262"/>
      <c r="Z75" s="256"/>
      <c r="AA75" s="256"/>
      <c r="AB75" s="256"/>
      <c r="AC75" s="271"/>
      <c r="AD75" s="273"/>
      <c r="AE75" s="261"/>
      <c r="AF75" s="262"/>
      <c r="AG75" s="193"/>
      <c r="AH75" s="261"/>
      <c r="AI75" s="261"/>
      <c r="AJ75" s="261"/>
      <c r="AK75" s="261"/>
      <c r="AL75" s="271"/>
      <c r="AM75" s="272"/>
      <c r="AN75" s="272"/>
      <c r="AO75" s="272"/>
      <c r="AP75" s="272"/>
      <c r="AQ75" s="261"/>
      <c r="AR75" s="194"/>
      <c r="AS75" s="194"/>
      <c r="AT75" s="194"/>
      <c r="AU75" s="194"/>
    </row>
    <row r="76" spans="2:47" s="258" customFormat="1">
      <c r="B76" s="194">
        <v>0</v>
      </c>
      <c r="C76" s="194">
        <v>0</v>
      </c>
      <c r="D76" s="194">
        <v>0</v>
      </c>
      <c r="E76" s="299">
        <v>0</v>
      </c>
      <c r="F76" s="259"/>
      <c r="G76" s="193"/>
      <c r="H76" s="193"/>
      <c r="I76" s="193"/>
      <c r="J76" s="193"/>
      <c r="K76" s="193"/>
      <c r="L76" s="193"/>
      <c r="M76" s="193"/>
      <c r="N76" s="193"/>
      <c r="O76" s="193"/>
      <c r="P76" s="193"/>
      <c r="Q76" s="193"/>
      <c r="R76" s="193"/>
      <c r="S76" s="193"/>
      <c r="T76" s="193"/>
      <c r="U76" s="193"/>
      <c r="V76" s="270"/>
      <c r="W76" s="262"/>
      <c r="X76" s="261"/>
      <c r="Y76" s="261"/>
      <c r="Z76" s="261"/>
      <c r="AA76" s="274"/>
      <c r="AB76" s="262"/>
      <c r="AC76" s="262"/>
      <c r="AD76" s="273"/>
      <c r="AE76" s="261"/>
      <c r="AF76" s="262"/>
      <c r="AG76" s="193"/>
      <c r="AH76" s="261"/>
      <c r="AI76" s="261"/>
      <c r="AJ76" s="261"/>
      <c r="AK76" s="261"/>
      <c r="AL76" s="271"/>
      <c r="AM76" s="272"/>
      <c r="AN76" s="272"/>
      <c r="AO76" s="272"/>
      <c r="AP76" s="272"/>
      <c r="AQ76" s="261"/>
      <c r="AR76" s="194"/>
      <c r="AS76" s="194"/>
      <c r="AT76" s="194"/>
      <c r="AU76" s="194"/>
    </row>
    <row r="77" spans="2:47" s="258" customFormat="1">
      <c r="B77" s="194">
        <v>0</v>
      </c>
      <c r="C77" s="194">
        <v>0</v>
      </c>
      <c r="D77" s="194">
        <v>0</v>
      </c>
      <c r="E77" s="299">
        <v>0</v>
      </c>
      <c r="F77" s="259"/>
      <c r="G77" s="193"/>
      <c r="H77" s="193"/>
      <c r="I77" s="193"/>
      <c r="J77" s="193"/>
      <c r="K77" s="193"/>
      <c r="L77" s="193"/>
      <c r="M77" s="193"/>
      <c r="N77" s="193"/>
      <c r="O77" s="193"/>
      <c r="P77" s="193"/>
      <c r="Q77" s="193"/>
      <c r="R77" s="193"/>
      <c r="S77" s="193"/>
      <c r="T77" s="193"/>
      <c r="U77" s="193"/>
      <c r="V77" s="262"/>
      <c r="W77" s="262"/>
      <c r="X77" s="262"/>
      <c r="Y77" s="261"/>
      <c r="Z77" s="261"/>
      <c r="AA77" s="194"/>
      <c r="AB77" s="194"/>
      <c r="AC77" s="194"/>
      <c r="AD77" s="194"/>
      <c r="AE77" s="193"/>
      <c r="AF77" s="262"/>
      <c r="AG77" s="193"/>
      <c r="AH77" s="261"/>
      <c r="AI77" s="261"/>
      <c r="AJ77" s="261"/>
      <c r="AK77" s="261"/>
      <c r="AL77" s="271"/>
      <c r="AM77" s="272"/>
      <c r="AN77" s="272"/>
      <c r="AO77" s="272"/>
      <c r="AP77" s="272"/>
      <c r="AQ77" s="261"/>
      <c r="AR77" s="194"/>
      <c r="AS77" s="194"/>
      <c r="AT77" s="194"/>
      <c r="AU77" s="194"/>
    </row>
    <row r="78" spans="2:47" s="258" customFormat="1" ht="15" customHeight="1">
      <c r="B78" s="194">
        <v>0</v>
      </c>
      <c r="C78" s="194">
        <v>0</v>
      </c>
      <c r="D78" s="194">
        <v>0</v>
      </c>
      <c r="E78" s="299">
        <v>0</v>
      </c>
      <c r="F78" s="259"/>
      <c r="G78" s="193"/>
      <c r="H78" s="193"/>
      <c r="I78" s="193"/>
      <c r="J78" s="193"/>
      <c r="K78" s="193"/>
      <c r="L78" s="193"/>
      <c r="M78" s="193"/>
      <c r="N78" s="193"/>
      <c r="O78" s="193"/>
      <c r="P78" s="193"/>
      <c r="Q78" s="193"/>
      <c r="R78" s="193"/>
      <c r="S78" s="193"/>
      <c r="T78" s="193"/>
      <c r="U78" s="193"/>
      <c r="V78" s="261"/>
      <c r="W78" s="262"/>
      <c r="X78" s="275"/>
      <c r="Y78" s="261"/>
      <c r="Z78" s="261"/>
      <c r="AA78" s="193"/>
      <c r="AB78" s="193"/>
      <c r="AC78" s="193"/>
      <c r="AD78" s="194"/>
      <c r="AE78" s="193"/>
      <c r="AF78" s="262"/>
      <c r="AG78" s="193"/>
      <c r="AH78" s="193"/>
      <c r="AI78" s="261"/>
      <c r="AJ78" s="261"/>
      <c r="AK78" s="261"/>
      <c r="AL78" s="271"/>
      <c r="AM78" s="272"/>
      <c r="AN78" s="272"/>
      <c r="AO78" s="272"/>
      <c r="AP78" s="272"/>
      <c r="AQ78" s="261"/>
      <c r="AR78" s="194"/>
      <c r="AS78" s="194"/>
      <c r="AT78" s="194"/>
      <c r="AU78" s="194"/>
    </row>
    <row r="79" spans="2:47" s="258" customFormat="1">
      <c r="B79" s="194">
        <v>0</v>
      </c>
      <c r="C79" s="194">
        <v>0</v>
      </c>
      <c r="D79" s="194">
        <v>0</v>
      </c>
      <c r="E79" s="299">
        <v>0</v>
      </c>
      <c r="F79" s="259"/>
      <c r="G79" s="193"/>
      <c r="H79" s="193"/>
      <c r="I79" s="193"/>
      <c r="J79" s="193"/>
      <c r="K79" s="193"/>
      <c r="L79" s="193"/>
      <c r="M79" s="193"/>
      <c r="N79" s="193"/>
      <c r="O79" s="193"/>
      <c r="P79" s="193"/>
      <c r="Q79" s="193"/>
      <c r="R79" s="193"/>
      <c r="S79" s="193"/>
      <c r="T79" s="193"/>
      <c r="U79" s="193"/>
      <c r="V79" s="193"/>
      <c r="W79" s="193"/>
      <c r="X79" s="193"/>
      <c r="Y79" s="193"/>
      <c r="Z79" s="193"/>
      <c r="AA79" s="193"/>
      <c r="AB79" s="193"/>
      <c r="AC79" s="193"/>
      <c r="AD79" s="193"/>
      <c r="AE79" s="193"/>
      <c r="AF79" s="262"/>
      <c r="AG79" s="193"/>
      <c r="AH79" s="193"/>
      <c r="AI79" s="261"/>
      <c r="AJ79" s="261"/>
      <c r="AK79" s="261"/>
      <c r="AL79" s="271"/>
      <c r="AM79" s="272"/>
      <c r="AN79" s="272"/>
      <c r="AO79" s="272"/>
      <c r="AP79" s="272"/>
      <c r="AQ79" s="261"/>
      <c r="AR79" s="194"/>
      <c r="AS79" s="194"/>
      <c r="AT79" s="194"/>
      <c r="AU79" s="194"/>
    </row>
    <row r="80" spans="2:47" s="258" customFormat="1">
      <c r="B80" s="194">
        <v>0</v>
      </c>
      <c r="C80" s="194">
        <v>0</v>
      </c>
      <c r="D80" s="194">
        <v>0</v>
      </c>
      <c r="E80" s="299">
        <v>0</v>
      </c>
      <c r="F80" s="259"/>
      <c r="G80" s="193"/>
      <c r="H80" s="193"/>
      <c r="I80" s="193"/>
      <c r="J80" s="193"/>
      <c r="K80" s="193"/>
      <c r="L80" s="193"/>
      <c r="M80" s="193"/>
      <c r="N80" s="193"/>
      <c r="O80" s="193"/>
      <c r="P80" s="193"/>
      <c r="Q80" s="193"/>
      <c r="R80" s="193"/>
      <c r="S80" s="193"/>
      <c r="T80" s="193"/>
      <c r="U80" s="193"/>
      <c r="V80" s="193"/>
      <c r="W80" s="193"/>
      <c r="X80" s="193"/>
      <c r="Y80" s="193"/>
      <c r="Z80" s="193"/>
      <c r="AA80" s="193"/>
      <c r="AB80" s="193"/>
      <c r="AC80" s="193"/>
      <c r="AD80" s="193"/>
      <c r="AE80" s="193"/>
      <c r="AF80" s="194"/>
      <c r="AG80" s="193"/>
      <c r="AH80" s="193"/>
      <c r="AI80" s="261"/>
      <c r="AJ80" s="261"/>
      <c r="AK80" s="261"/>
      <c r="AL80" s="271"/>
      <c r="AM80" s="272"/>
      <c r="AN80" s="272"/>
      <c r="AO80" s="272"/>
      <c r="AP80" s="272"/>
      <c r="AQ80" s="261"/>
      <c r="AR80" s="194"/>
      <c r="AS80" s="194"/>
      <c r="AT80" s="194"/>
      <c r="AU80" s="194"/>
    </row>
    <row r="81" spans="2:47" s="258" customFormat="1">
      <c r="B81" s="194">
        <v>0</v>
      </c>
      <c r="C81" s="194">
        <v>0</v>
      </c>
      <c r="D81" s="194">
        <v>0</v>
      </c>
      <c r="E81" s="299">
        <v>0</v>
      </c>
      <c r="F81" s="259"/>
      <c r="G81" s="193"/>
      <c r="H81" s="193"/>
      <c r="I81" s="193"/>
      <c r="J81" s="193"/>
      <c r="K81" s="193"/>
      <c r="L81" s="193"/>
      <c r="M81" s="193"/>
      <c r="N81" s="193"/>
      <c r="O81" s="193"/>
      <c r="P81" s="193"/>
      <c r="Q81" s="193"/>
      <c r="R81" s="193"/>
      <c r="S81" s="193"/>
      <c r="T81" s="193"/>
      <c r="U81" s="193"/>
      <c r="V81" s="276"/>
      <c r="W81" s="194"/>
      <c r="X81" s="193"/>
      <c r="Y81" s="193"/>
      <c r="Z81" s="193"/>
      <c r="AA81" s="262"/>
      <c r="AB81" s="261"/>
      <c r="AC81" s="261"/>
      <c r="AD81" s="277"/>
      <c r="AE81" s="193"/>
      <c r="AF81" s="194"/>
      <c r="AG81" s="193"/>
      <c r="AH81" s="193"/>
      <c r="AI81" s="261"/>
      <c r="AJ81" s="261"/>
      <c r="AK81" s="261"/>
      <c r="AL81" s="271"/>
      <c r="AM81" s="272"/>
      <c r="AN81" s="272"/>
      <c r="AO81" s="272"/>
      <c r="AP81" s="272"/>
      <c r="AQ81" s="261"/>
      <c r="AR81" s="194"/>
      <c r="AS81" s="194"/>
      <c r="AT81" s="194"/>
      <c r="AU81" s="194"/>
    </row>
    <row r="82" spans="2:47" s="258" customFormat="1">
      <c r="B82" s="194">
        <v>0</v>
      </c>
      <c r="C82" s="194">
        <v>0</v>
      </c>
      <c r="D82" s="194">
        <v>0</v>
      </c>
      <c r="E82" s="299">
        <v>0</v>
      </c>
      <c r="F82" s="259"/>
      <c r="G82" s="193"/>
      <c r="H82" s="193"/>
      <c r="I82" s="193"/>
      <c r="J82" s="193"/>
      <c r="K82" s="193"/>
      <c r="L82" s="193"/>
      <c r="M82" s="193"/>
      <c r="N82" s="193"/>
      <c r="O82" s="193"/>
      <c r="P82" s="193"/>
      <c r="Q82" s="193"/>
      <c r="R82" s="193"/>
      <c r="S82" s="193"/>
      <c r="T82" s="193"/>
      <c r="U82" s="193"/>
      <c r="V82" s="269"/>
      <c r="W82" s="198"/>
      <c r="X82" s="198"/>
      <c r="Y82" s="269"/>
      <c r="Z82" s="269"/>
      <c r="AA82" s="278"/>
      <c r="AB82" s="278"/>
      <c r="AC82" s="278"/>
      <c r="AD82" s="278"/>
      <c r="AE82" s="193"/>
      <c r="AF82" s="194"/>
      <c r="AG82" s="193"/>
      <c r="AH82" s="193"/>
      <c r="AI82" s="261"/>
      <c r="AJ82" s="261"/>
      <c r="AK82" s="261"/>
      <c r="AL82" s="271"/>
      <c r="AM82" s="272"/>
      <c r="AN82" s="272"/>
      <c r="AO82" s="272"/>
      <c r="AP82" s="272"/>
      <c r="AQ82" s="261"/>
      <c r="AR82" s="194"/>
      <c r="AS82" s="194"/>
      <c r="AT82" s="194"/>
      <c r="AU82" s="194"/>
    </row>
    <row r="83" spans="2:47" s="258" customFormat="1" ht="14" customHeight="1">
      <c r="B83" s="194">
        <v>0</v>
      </c>
      <c r="C83" s="194">
        <v>0</v>
      </c>
      <c r="D83" s="194">
        <v>0</v>
      </c>
      <c r="E83" s="299">
        <v>0</v>
      </c>
      <c r="F83" s="259"/>
      <c r="G83" s="193"/>
      <c r="H83" s="193"/>
      <c r="I83" s="193"/>
      <c r="J83" s="193"/>
      <c r="K83" s="193"/>
      <c r="L83" s="193"/>
      <c r="M83" s="193"/>
      <c r="N83" s="193"/>
      <c r="O83" s="193"/>
      <c r="P83" s="193"/>
      <c r="Q83" s="193"/>
      <c r="R83" s="193"/>
      <c r="S83" s="193"/>
      <c r="T83" s="193"/>
      <c r="U83" s="193"/>
      <c r="V83" s="284"/>
      <c r="W83" s="282"/>
      <c r="X83" s="279"/>
      <c r="Y83" s="318"/>
      <c r="Z83" s="319"/>
      <c r="AA83" s="282"/>
      <c r="AB83" s="279"/>
      <c r="AC83" s="279"/>
      <c r="AD83" s="319"/>
      <c r="AE83" s="193"/>
      <c r="AF83" s="261"/>
      <c r="AG83" s="193"/>
      <c r="AH83" s="193"/>
      <c r="AI83" s="261"/>
      <c r="AJ83" s="261"/>
      <c r="AK83" s="261"/>
      <c r="AL83" s="271"/>
      <c r="AM83" s="272"/>
      <c r="AN83" s="272"/>
      <c r="AO83" s="272"/>
      <c r="AP83" s="272"/>
      <c r="AQ83" s="261"/>
      <c r="AR83" s="194"/>
      <c r="AS83" s="194"/>
      <c r="AT83" s="194"/>
      <c r="AU83" s="194"/>
    </row>
    <row r="84" spans="2:47" s="258" customFormat="1">
      <c r="B84" s="194">
        <v>0</v>
      </c>
      <c r="C84" s="194">
        <v>0</v>
      </c>
      <c r="D84" s="194">
        <v>0</v>
      </c>
      <c r="E84" s="299">
        <v>0</v>
      </c>
      <c r="F84" s="259"/>
      <c r="G84" s="193"/>
      <c r="H84" s="193"/>
      <c r="I84" s="193"/>
      <c r="J84" s="193"/>
      <c r="K84" s="193"/>
      <c r="L84" s="193"/>
      <c r="M84" s="193"/>
      <c r="N84" s="193"/>
      <c r="O84" s="193"/>
      <c r="P84" s="193"/>
      <c r="Q84" s="193"/>
      <c r="R84" s="193"/>
      <c r="S84" s="193"/>
      <c r="T84" s="193"/>
      <c r="U84" s="193"/>
      <c r="V84" s="279"/>
      <c r="W84" s="261"/>
      <c r="X84" s="261"/>
      <c r="Y84" s="261"/>
      <c r="Z84" s="261"/>
      <c r="AA84" s="262"/>
      <c r="AB84" s="261"/>
      <c r="AC84" s="261"/>
      <c r="AD84" s="261"/>
      <c r="AE84" s="193"/>
      <c r="AF84" s="261"/>
      <c r="AG84" s="261"/>
      <c r="AH84" s="261"/>
      <c r="AI84" s="261"/>
      <c r="AJ84" s="261"/>
      <c r="AK84" s="261"/>
      <c r="AL84" s="271"/>
      <c r="AM84" s="272"/>
      <c r="AN84" s="272"/>
      <c r="AO84" s="272"/>
      <c r="AP84" s="272"/>
      <c r="AQ84" s="261"/>
      <c r="AR84" s="194"/>
      <c r="AS84" s="194"/>
      <c r="AT84" s="194"/>
      <c r="AU84" s="194"/>
    </row>
    <row r="85" spans="2:47" s="258" customFormat="1" ht="17" customHeight="1">
      <c r="B85" s="194">
        <v>0</v>
      </c>
      <c r="C85" s="194">
        <v>0</v>
      </c>
      <c r="D85" s="194">
        <v>0</v>
      </c>
      <c r="E85" s="299">
        <v>0</v>
      </c>
      <c r="F85" s="259"/>
      <c r="G85" s="193"/>
      <c r="H85" s="193"/>
      <c r="I85" s="193"/>
      <c r="J85" s="193"/>
      <c r="K85" s="193"/>
      <c r="L85" s="193"/>
      <c r="M85" s="193"/>
      <c r="N85" s="193"/>
      <c r="O85" s="193"/>
      <c r="P85" s="193"/>
      <c r="Q85" s="193"/>
      <c r="R85" s="193"/>
      <c r="S85" s="193"/>
      <c r="T85" s="193"/>
      <c r="U85" s="193"/>
      <c r="V85" s="262"/>
      <c r="W85" s="194"/>
      <c r="X85" s="194"/>
      <c r="Y85" s="279"/>
      <c r="Z85" s="319"/>
      <c r="AA85" s="262"/>
      <c r="AB85" s="261"/>
      <c r="AC85" s="262"/>
      <c r="AD85" s="319"/>
      <c r="AE85" s="193"/>
      <c r="AF85" s="261"/>
      <c r="AG85" s="261"/>
      <c r="AH85" s="261"/>
      <c r="AI85" s="261"/>
      <c r="AJ85" s="261"/>
      <c r="AK85" s="261"/>
      <c r="AL85" s="271"/>
      <c r="AM85" s="272"/>
      <c r="AN85" s="272"/>
      <c r="AO85" s="272"/>
      <c r="AP85" s="272"/>
      <c r="AQ85" s="261"/>
      <c r="AR85" s="194"/>
      <c r="AS85" s="194"/>
      <c r="AT85" s="194"/>
      <c r="AU85" s="194"/>
    </row>
    <row r="86" spans="2:47" s="258" customFormat="1" ht="17" customHeight="1">
      <c r="B86" s="194">
        <v>0</v>
      </c>
      <c r="C86" s="194">
        <v>0</v>
      </c>
      <c r="D86" s="194">
        <v>0</v>
      </c>
      <c r="E86" s="299">
        <v>0</v>
      </c>
      <c r="F86" s="259"/>
      <c r="G86" s="193"/>
      <c r="H86" s="193"/>
      <c r="I86" s="193"/>
      <c r="J86" s="193"/>
      <c r="K86" s="193"/>
      <c r="L86" s="193"/>
      <c r="M86" s="193"/>
      <c r="N86" s="193"/>
      <c r="O86" s="193"/>
      <c r="P86" s="193"/>
      <c r="Q86" s="193"/>
      <c r="R86" s="193"/>
      <c r="S86" s="193"/>
      <c r="T86" s="193"/>
      <c r="U86" s="193"/>
      <c r="V86" s="262"/>
      <c r="W86" s="194"/>
      <c r="X86" s="194"/>
      <c r="Y86" s="279"/>
      <c r="Z86" s="319"/>
      <c r="AA86" s="262"/>
      <c r="AB86" s="261"/>
      <c r="AC86" s="262"/>
      <c r="AD86" s="319"/>
      <c r="AE86" s="193"/>
      <c r="AF86" s="261"/>
      <c r="AG86" s="261"/>
      <c r="AH86" s="261"/>
      <c r="AI86" s="261"/>
      <c r="AJ86" s="261"/>
      <c r="AK86" s="261"/>
      <c r="AL86" s="271"/>
      <c r="AM86" s="272"/>
      <c r="AN86" s="272"/>
      <c r="AO86" s="272"/>
      <c r="AP86" s="272"/>
      <c r="AQ86" s="261"/>
      <c r="AR86" s="194"/>
      <c r="AS86" s="194"/>
      <c r="AT86" s="194"/>
      <c r="AU86" s="194"/>
    </row>
    <row r="87" spans="2:47" s="258" customFormat="1" ht="17" customHeight="1">
      <c r="B87" s="194">
        <v>0</v>
      </c>
      <c r="C87" s="194">
        <v>0</v>
      </c>
      <c r="D87" s="194">
        <v>0</v>
      </c>
      <c r="E87" s="299">
        <v>0</v>
      </c>
      <c r="F87" s="259"/>
      <c r="G87" s="193"/>
      <c r="H87" s="193"/>
      <c r="I87" s="193"/>
      <c r="J87" s="193"/>
      <c r="K87" s="193"/>
      <c r="L87" s="193"/>
      <c r="M87" s="193"/>
      <c r="N87" s="193"/>
      <c r="O87" s="193"/>
      <c r="P87" s="193"/>
      <c r="Q87" s="193"/>
      <c r="R87" s="193"/>
      <c r="S87" s="193"/>
      <c r="T87" s="193"/>
      <c r="U87" s="193"/>
      <c r="V87" s="261"/>
      <c r="W87" s="261"/>
      <c r="X87" s="261"/>
      <c r="Y87" s="279"/>
      <c r="Z87" s="319"/>
      <c r="AA87" s="261"/>
      <c r="AB87" s="261"/>
      <c r="AC87" s="261"/>
      <c r="AD87" s="319"/>
      <c r="AE87" s="193"/>
      <c r="AF87" s="261"/>
      <c r="AG87" s="261"/>
      <c r="AH87" s="261"/>
      <c r="AI87" s="261"/>
      <c r="AJ87" s="261"/>
      <c r="AK87" s="261"/>
      <c r="AL87" s="271"/>
      <c r="AM87" s="272"/>
      <c r="AN87" s="272"/>
      <c r="AO87" s="272"/>
      <c r="AP87" s="272"/>
      <c r="AQ87" s="261"/>
      <c r="AR87" s="194"/>
      <c r="AS87" s="194"/>
      <c r="AT87" s="194"/>
      <c r="AU87" s="194"/>
    </row>
    <row r="88" spans="2:47" s="258" customFormat="1">
      <c r="B88" s="194">
        <v>0</v>
      </c>
      <c r="C88" s="194">
        <v>0</v>
      </c>
      <c r="D88" s="194">
        <v>0</v>
      </c>
      <c r="E88" s="299">
        <v>0</v>
      </c>
      <c r="F88" s="259"/>
      <c r="G88" s="193"/>
      <c r="H88" s="193"/>
      <c r="I88" s="193"/>
      <c r="J88" s="193"/>
      <c r="K88" s="193"/>
      <c r="L88" s="193"/>
      <c r="M88" s="193"/>
      <c r="N88" s="193"/>
      <c r="O88" s="193"/>
      <c r="P88" s="193"/>
      <c r="Q88" s="193"/>
      <c r="R88" s="193"/>
      <c r="S88" s="193"/>
      <c r="T88" s="193"/>
      <c r="U88" s="193"/>
      <c r="V88" s="193"/>
      <c r="W88" s="193"/>
      <c r="X88" s="193"/>
      <c r="Y88" s="193"/>
      <c r="Z88" s="193"/>
      <c r="AA88" s="193"/>
      <c r="AB88" s="193"/>
      <c r="AC88" s="193"/>
      <c r="AD88" s="193"/>
      <c r="AE88" s="193"/>
      <c r="AF88" s="261"/>
      <c r="AG88" s="261"/>
      <c r="AH88" s="261"/>
      <c r="AI88" s="261"/>
      <c r="AJ88" s="261"/>
      <c r="AK88" s="261"/>
      <c r="AL88" s="271"/>
      <c r="AM88" s="272"/>
      <c r="AN88" s="272"/>
      <c r="AO88" s="272"/>
      <c r="AP88" s="272"/>
      <c r="AQ88" s="261"/>
      <c r="AR88" s="194"/>
      <c r="AS88" s="194"/>
      <c r="AT88" s="194"/>
      <c r="AU88" s="194"/>
    </row>
    <row r="89" spans="2:47" s="258" customFormat="1">
      <c r="B89" s="194">
        <v>0</v>
      </c>
      <c r="C89" s="194">
        <v>0</v>
      </c>
      <c r="D89" s="194">
        <v>0</v>
      </c>
      <c r="E89" s="299">
        <v>0</v>
      </c>
      <c r="F89" s="259"/>
      <c r="G89" s="193"/>
      <c r="H89" s="193"/>
      <c r="I89" s="193"/>
      <c r="J89" s="193"/>
      <c r="K89" s="193"/>
      <c r="L89" s="193"/>
      <c r="M89" s="193"/>
      <c r="N89" s="193"/>
      <c r="O89" s="193"/>
      <c r="P89" s="193"/>
      <c r="Q89" s="193"/>
      <c r="R89" s="193"/>
      <c r="S89" s="193"/>
      <c r="T89" s="193"/>
      <c r="U89" s="193"/>
      <c r="V89" s="193"/>
      <c r="W89" s="193"/>
      <c r="X89" s="193"/>
      <c r="Y89" s="193"/>
      <c r="Z89" s="193"/>
      <c r="AA89" s="193"/>
      <c r="AB89" s="193"/>
      <c r="AC89" s="193"/>
      <c r="AD89" s="193"/>
      <c r="AE89" s="193"/>
      <c r="AF89" s="261"/>
      <c r="AG89" s="261"/>
      <c r="AH89" s="261"/>
      <c r="AI89" s="261"/>
      <c r="AJ89" s="261"/>
      <c r="AK89" s="261"/>
      <c r="AL89" s="271"/>
      <c r="AM89" s="272"/>
      <c r="AN89" s="272"/>
      <c r="AO89" s="272"/>
      <c r="AP89" s="272"/>
      <c r="AQ89" s="261"/>
      <c r="AR89" s="194"/>
      <c r="AS89" s="194"/>
      <c r="AT89" s="194"/>
      <c r="AU89" s="194"/>
    </row>
    <row r="90" spans="2:47" s="258" customFormat="1">
      <c r="B90" s="194">
        <v>0</v>
      </c>
      <c r="C90" s="194">
        <v>0</v>
      </c>
      <c r="D90" s="194">
        <v>0</v>
      </c>
      <c r="E90" s="299">
        <v>0</v>
      </c>
      <c r="F90" s="259"/>
      <c r="G90" s="193"/>
      <c r="H90" s="193"/>
      <c r="I90" s="193"/>
      <c r="J90" s="193"/>
      <c r="K90" s="193"/>
      <c r="L90" s="193"/>
      <c r="M90" s="193"/>
      <c r="N90" s="193"/>
      <c r="O90" s="193"/>
      <c r="P90" s="193"/>
      <c r="Q90" s="193"/>
      <c r="R90" s="193"/>
      <c r="S90" s="193"/>
      <c r="T90" s="193"/>
      <c r="U90" s="193"/>
      <c r="V90" s="276"/>
      <c r="W90" s="194"/>
      <c r="X90" s="193"/>
      <c r="Y90" s="193"/>
      <c r="Z90" s="193"/>
      <c r="AA90" s="262"/>
      <c r="AB90" s="261"/>
      <c r="AC90" s="271"/>
      <c r="AD90" s="273"/>
      <c r="AE90" s="261"/>
      <c r="AF90" s="261"/>
      <c r="AG90" s="261"/>
      <c r="AH90" s="261"/>
      <c r="AI90" s="261"/>
      <c r="AJ90" s="261"/>
      <c r="AK90" s="261"/>
      <c r="AL90" s="271"/>
      <c r="AM90" s="272"/>
      <c r="AN90" s="272"/>
      <c r="AO90" s="272"/>
      <c r="AP90" s="272"/>
      <c r="AQ90" s="261"/>
      <c r="AR90" s="194"/>
      <c r="AS90" s="194"/>
      <c r="AT90" s="194"/>
      <c r="AU90" s="194"/>
    </row>
    <row r="91" spans="2:47" s="258" customFormat="1">
      <c r="B91" s="194">
        <v>0</v>
      </c>
      <c r="C91" s="194">
        <v>0</v>
      </c>
      <c r="D91" s="194">
        <v>0</v>
      </c>
      <c r="E91" s="299">
        <v>0</v>
      </c>
      <c r="F91" s="259"/>
      <c r="G91" s="193"/>
      <c r="H91" s="193"/>
      <c r="I91" s="193"/>
      <c r="J91" s="193"/>
      <c r="K91" s="193"/>
      <c r="L91" s="193"/>
      <c r="M91" s="193"/>
      <c r="N91" s="193"/>
      <c r="O91" s="193"/>
      <c r="P91" s="193"/>
      <c r="Q91" s="193"/>
      <c r="R91" s="193"/>
      <c r="S91" s="193"/>
      <c r="T91" s="193"/>
      <c r="U91" s="193"/>
      <c r="V91" s="269"/>
      <c r="W91" s="198"/>
      <c r="X91" s="198"/>
      <c r="Y91" s="269"/>
      <c r="Z91" s="278"/>
      <c r="AA91" s="278"/>
      <c r="AB91" s="269"/>
      <c r="AC91" s="271"/>
      <c r="AD91" s="273"/>
      <c r="AE91" s="261"/>
      <c r="AF91" s="261"/>
      <c r="AG91" s="261"/>
      <c r="AH91" s="261"/>
      <c r="AI91" s="261"/>
      <c r="AJ91" s="261"/>
      <c r="AK91" s="261"/>
      <c r="AL91" s="271"/>
      <c r="AM91" s="272"/>
      <c r="AN91" s="272"/>
      <c r="AO91" s="272"/>
      <c r="AP91" s="272"/>
      <c r="AQ91" s="261"/>
      <c r="AR91" s="194"/>
      <c r="AS91" s="194"/>
      <c r="AT91" s="194"/>
      <c r="AU91" s="194"/>
    </row>
    <row r="92" spans="2:47" s="258" customFormat="1">
      <c r="B92" s="194">
        <v>0</v>
      </c>
      <c r="C92" s="194">
        <v>0</v>
      </c>
      <c r="D92" s="194">
        <v>0</v>
      </c>
      <c r="E92" s="299">
        <v>0</v>
      </c>
      <c r="F92" s="259"/>
      <c r="G92" s="193"/>
      <c r="H92" s="193"/>
      <c r="I92" s="193"/>
      <c r="J92" s="193"/>
      <c r="K92" s="193"/>
      <c r="L92" s="193"/>
      <c r="M92" s="193"/>
      <c r="N92" s="193"/>
      <c r="O92" s="193"/>
      <c r="P92" s="193"/>
      <c r="Q92" s="193"/>
      <c r="R92" s="193"/>
      <c r="S92" s="193"/>
      <c r="T92" s="193"/>
      <c r="U92" s="193"/>
      <c r="V92" s="262"/>
      <c r="W92" s="194"/>
      <c r="X92" s="262"/>
      <c r="Y92" s="262"/>
      <c r="Z92" s="262"/>
      <c r="AA92" s="320"/>
      <c r="AB92" s="321"/>
      <c r="AC92" s="193"/>
      <c r="AD92" s="193"/>
      <c r="AE92" s="193"/>
      <c r="AF92" s="261"/>
      <c r="AG92" s="261"/>
      <c r="AH92" s="261"/>
      <c r="AI92" s="261"/>
      <c r="AJ92" s="261"/>
      <c r="AK92" s="261"/>
      <c r="AL92" s="271"/>
      <c r="AM92" s="272"/>
      <c r="AN92" s="272"/>
      <c r="AO92" s="272"/>
      <c r="AP92" s="272"/>
      <c r="AQ92" s="261"/>
      <c r="AR92" s="194"/>
      <c r="AS92" s="194"/>
      <c r="AT92" s="194"/>
      <c r="AU92" s="194"/>
    </row>
    <row r="93" spans="2:47" s="258" customFormat="1">
      <c r="B93" s="194">
        <v>0</v>
      </c>
      <c r="C93" s="194">
        <v>0</v>
      </c>
      <c r="D93" s="194">
        <v>0</v>
      </c>
      <c r="E93" s="299">
        <v>0</v>
      </c>
      <c r="F93" s="259"/>
      <c r="G93" s="300">
        <v>0</v>
      </c>
      <c r="H93" s="193"/>
      <c r="I93" s="193"/>
      <c r="J93" s="193"/>
      <c r="K93" s="193"/>
      <c r="L93" s="193"/>
      <c r="M93" s="193"/>
      <c r="N93" s="193"/>
      <c r="O93" s="193"/>
      <c r="P93" s="193"/>
      <c r="Q93" s="193"/>
      <c r="R93" s="193"/>
      <c r="S93" s="193"/>
      <c r="T93" s="193"/>
      <c r="U93" s="193"/>
      <c r="V93" s="262"/>
      <c r="W93" s="194"/>
      <c r="X93" s="262"/>
      <c r="Y93" s="262"/>
      <c r="Z93" s="261"/>
      <c r="AA93" s="282"/>
      <c r="AB93" s="261"/>
      <c r="AC93" s="193"/>
      <c r="AD93" s="193"/>
      <c r="AE93" s="193"/>
      <c r="AF93" s="261"/>
      <c r="AG93" s="261"/>
      <c r="AH93" s="261"/>
      <c r="AI93" s="261"/>
      <c r="AJ93" s="261"/>
      <c r="AK93" s="261"/>
      <c r="AL93" s="271"/>
      <c r="AM93" s="272"/>
      <c r="AN93" s="272"/>
      <c r="AO93" s="272"/>
      <c r="AP93" s="272"/>
      <c r="AQ93" s="261"/>
      <c r="AR93" s="194"/>
      <c r="AS93" s="194"/>
      <c r="AT93" s="194"/>
      <c r="AU93" s="194"/>
    </row>
    <row r="94" spans="2:47" s="258" customFormat="1">
      <c r="B94" s="194">
        <v>0</v>
      </c>
      <c r="C94" s="194">
        <v>0</v>
      </c>
      <c r="D94" s="194">
        <v>0</v>
      </c>
      <c r="E94" s="299">
        <v>0</v>
      </c>
      <c r="F94" s="259"/>
      <c r="G94" s="301" t="str">
        <f ca="1">_xlfn.IFS(ISBLANK('Empirical Rule'!G94),"",IF(NOT(ISNA('#_Empirical Rule'!G94)),IF(ISNA('Empirical Rule'!G94),TRUE,FALSE),FALSE),"StuNAMsg",IF(AND(ISNA('#_Empirical Rule'!G94),ISNA('Empirical Rule'!G94)),TRUE,FALSE),"PerfectMsg",IF(NOT(ISERROR('#_Empirical Rule'!G94)),IF(ISERROR('Empirical Rule'!G94),TRUE,FALSE),FALSE),"StuErrorMsg",IF(TYPE('#_Empirical Rule'!G94)&lt;&gt;TYPE('Empirical Rule'!G94),TRUE,FALSE),"WrongTypeMsg",IF(_xlfn.ISFORMULA('#_Empirical Rule'!G94),IF(NOT(_xlfn.ISFORMULA('Empirical Rule'!G94)),TRUE),FALSE),"MissingFormulaMsg",IF(NOT(AND(ISNUMBER(FIND("[",_xlfn.FORMULATEXT('#_Empirical Rule'!G94))),ISNUMBER(FIND("!",_xlfn.FORMULATEXT('#_Empirical Rule'!G94))))),AND(ISNUMBER(FIND("[",_xlfn.FORMULATEXT('Empirical Rule'!G94))),ISNUMBER(FIND("!",_xlfn.FORMULATEXT('Empirical Rule'!G94)))),FALSE),"ExternalRefsMsg",IF(ISNUMBER('#_Empirical Rule'!G94),IF(ABS('#_Empirical Rule'!G94-'Empirical Rule'!G94)&gt;0.00001,TRUE,FALSE),IF('#_Empirical Rule'!G94&lt;&gt;'Empirical Rule'!G94,TRUE,FALSE)),IF(ISNUMBER('#_Empirical Rule'!G94),IF('#_Empirical Rule'!G94&gt;'Empirical Rule'!G94,"TooLow","TooHigh"),"WrongAnswer"),NOT(_xlfn.ISFORMULA('#_Empirical Rule'!G94)),"PerfectMsg",TRUE,"PerfectMsg")</f>
        <v/>
      </c>
      <c r="H94" s="193"/>
      <c r="I94" s="193"/>
      <c r="J94" s="193"/>
      <c r="K94" s="193"/>
      <c r="L94" s="193"/>
      <c r="M94" s="193"/>
      <c r="N94" s="193"/>
      <c r="O94" s="193"/>
      <c r="P94" s="193"/>
      <c r="Q94" s="193"/>
      <c r="R94" s="193"/>
      <c r="S94" s="193"/>
      <c r="T94" s="193"/>
      <c r="U94" s="193"/>
      <c r="V94" s="262"/>
      <c r="W94" s="193"/>
      <c r="X94" s="194"/>
      <c r="Y94" s="262"/>
      <c r="Z94" s="261"/>
      <c r="AA94" s="282"/>
      <c r="AB94" s="261"/>
      <c r="AC94" s="193"/>
      <c r="AD94" s="193"/>
      <c r="AE94" s="193"/>
      <c r="AF94" s="261"/>
      <c r="AG94" s="261"/>
      <c r="AH94" s="261"/>
      <c r="AI94" s="261"/>
      <c r="AJ94" s="261"/>
      <c r="AK94" s="261"/>
      <c r="AL94" s="271"/>
      <c r="AM94" s="272"/>
      <c r="AN94" s="272"/>
      <c r="AO94" s="272"/>
      <c r="AP94" s="272"/>
      <c r="AQ94" s="261"/>
      <c r="AR94" s="194"/>
      <c r="AS94" s="194"/>
      <c r="AT94" s="194"/>
      <c r="AU94" s="194"/>
    </row>
    <row r="95" spans="2:47" s="258" customFormat="1">
      <c r="B95" s="194">
        <v>0</v>
      </c>
      <c r="C95" s="194">
        <v>0</v>
      </c>
      <c r="D95" s="194">
        <v>0</v>
      </c>
      <c r="E95" s="299">
        <v>0</v>
      </c>
      <c r="F95" s="259"/>
      <c r="G95" s="193"/>
      <c r="H95" s="193"/>
      <c r="I95" s="193"/>
      <c r="J95" s="193"/>
      <c r="K95" s="193"/>
      <c r="L95" s="193"/>
      <c r="M95" s="193"/>
      <c r="N95" s="193"/>
      <c r="O95" s="193"/>
      <c r="P95" s="193"/>
      <c r="Q95" s="193"/>
      <c r="R95" s="193"/>
      <c r="S95" s="193"/>
      <c r="T95" s="193"/>
      <c r="U95" s="193"/>
      <c r="V95" s="262"/>
      <c r="W95" s="193"/>
      <c r="X95" s="194"/>
      <c r="Y95" s="262"/>
      <c r="Z95" s="261"/>
      <c r="AA95" s="282"/>
      <c r="AB95" s="261"/>
      <c r="AC95" s="193"/>
      <c r="AD95" s="193"/>
      <c r="AE95" s="193"/>
      <c r="AF95" s="261"/>
      <c r="AG95" s="261"/>
      <c r="AH95" s="261"/>
      <c r="AI95" s="261"/>
      <c r="AJ95" s="261"/>
      <c r="AK95" s="261"/>
      <c r="AL95" s="271"/>
      <c r="AM95" s="272"/>
      <c r="AN95" s="272"/>
      <c r="AO95" s="272"/>
      <c r="AP95" s="272"/>
      <c r="AQ95" s="261"/>
      <c r="AR95" s="194"/>
      <c r="AS95" s="194"/>
      <c r="AT95" s="194"/>
      <c r="AU95" s="194"/>
    </row>
    <row r="96" spans="2:47" s="258" customFormat="1">
      <c r="B96" s="194">
        <v>0</v>
      </c>
      <c r="C96" s="194">
        <v>0</v>
      </c>
      <c r="D96" s="194">
        <v>0</v>
      </c>
      <c r="E96" s="299">
        <v>0</v>
      </c>
      <c r="F96" s="259"/>
      <c r="G96" s="193"/>
      <c r="H96" s="193"/>
      <c r="I96" s="193"/>
      <c r="J96" s="193"/>
      <c r="K96" s="193"/>
      <c r="L96" s="193"/>
      <c r="M96" s="193"/>
      <c r="N96" s="193"/>
      <c r="O96" s="193"/>
      <c r="P96" s="193"/>
      <c r="Q96" s="193"/>
      <c r="R96" s="193"/>
      <c r="S96" s="193"/>
      <c r="T96" s="193"/>
      <c r="U96" s="193"/>
      <c r="V96" s="262"/>
      <c r="W96" s="193"/>
      <c r="X96" s="194"/>
      <c r="Y96" s="262"/>
      <c r="Z96" s="261"/>
      <c r="AA96" s="282"/>
      <c r="AB96" s="261"/>
      <c r="AC96" s="193"/>
      <c r="AD96" s="193"/>
      <c r="AE96" s="193"/>
      <c r="AF96" s="261"/>
      <c r="AG96" s="261"/>
      <c r="AH96" s="261"/>
      <c r="AI96" s="261"/>
      <c r="AJ96" s="261"/>
      <c r="AK96" s="261"/>
      <c r="AL96" s="271"/>
      <c r="AM96" s="272"/>
      <c r="AN96" s="272"/>
      <c r="AO96" s="272"/>
      <c r="AP96" s="272"/>
      <c r="AQ96" s="261"/>
      <c r="AR96" s="194"/>
      <c r="AS96" s="194"/>
      <c r="AT96" s="194"/>
      <c r="AU96" s="194"/>
    </row>
    <row r="97" spans="2:47" s="258" customFormat="1">
      <c r="B97" s="194">
        <v>0</v>
      </c>
      <c r="C97" s="194">
        <v>0</v>
      </c>
      <c r="D97" s="194">
        <v>0</v>
      </c>
      <c r="E97" s="299">
        <v>0</v>
      </c>
      <c r="F97" s="259"/>
      <c r="G97" s="193"/>
      <c r="H97" s="193"/>
      <c r="I97" s="193"/>
      <c r="J97" s="193"/>
      <c r="K97" s="193"/>
      <c r="L97" s="193"/>
      <c r="M97" s="193"/>
      <c r="N97" s="193"/>
      <c r="O97" s="193"/>
      <c r="P97" s="193"/>
      <c r="Q97" s="193"/>
      <c r="R97" s="193"/>
      <c r="S97" s="193"/>
      <c r="T97" s="193"/>
      <c r="U97" s="193"/>
      <c r="V97" s="262"/>
      <c r="W97" s="193"/>
      <c r="X97" s="194"/>
      <c r="Y97" s="262"/>
      <c r="Z97" s="261"/>
      <c r="AA97" s="282"/>
      <c r="AB97" s="261"/>
      <c r="AC97" s="193"/>
      <c r="AD97" s="193"/>
      <c r="AE97" s="193"/>
      <c r="AF97" s="261"/>
      <c r="AG97" s="261"/>
      <c r="AH97" s="261"/>
      <c r="AI97" s="261"/>
      <c r="AJ97" s="261"/>
      <c r="AK97" s="261"/>
      <c r="AL97" s="271"/>
      <c r="AM97" s="272"/>
      <c r="AN97" s="272"/>
      <c r="AO97" s="272"/>
      <c r="AP97" s="272"/>
      <c r="AQ97" s="261"/>
      <c r="AR97" s="194"/>
      <c r="AS97" s="194"/>
      <c r="AT97" s="194"/>
      <c r="AU97" s="194"/>
    </row>
    <row r="98" spans="2:47" s="258" customFormat="1" ht="15" customHeight="1">
      <c r="B98" s="194">
        <v>0</v>
      </c>
      <c r="C98" s="194">
        <v>0</v>
      </c>
      <c r="D98" s="194">
        <v>0</v>
      </c>
      <c r="E98" s="299">
        <v>0</v>
      </c>
      <c r="F98" s="259"/>
      <c r="G98" s="193"/>
      <c r="H98" s="193"/>
      <c r="I98" s="193"/>
      <c r="J98" s="193"/>
      <c r="K98" s="193"/>
      <c r="L98" s="193"/>
      <c r="M98" s="193"/>
      <c r="N98" s="193"/>
      <c r="O98" s="193"/>
      <c r="P98" s="193"/>
      <c r="Q98" s="193"/>
      <c r="R98" s="193"/>
      <c r="S98" s="193"/>
      <c r="T98" s="193"/>
      <c r="U98" s="193"/>
      <c r="V98" s="262"/>
      <c r="W98" s="194"/>
      <c r="X98" s="194"/>
      <c r="Y98" s="262"/>
      <c r="Z98" s="261"/>
      <c r="AA98" s="282"/>
      <c r="AB98" s="261"/>
      <c r="AC98" s="193"/>
      <c r="AD98" s="193"/>
      <c r="AE98" s="193"/>
      <c r="AF98" s="261"/>
      <c r="AG98" s="261"/>
      <c r="AH98" s="261"/>
      <c r="AI98" s="261"/>
      <c r="AJ98" s="261"/>
      <c r="AK98" s="261"/>
      <c r="AL98" s="271"/>
      <c r="AM98" s="272"/>
      <c r="AN98" s="272"/>
      <c r="AO98" s="272"/>
      <c r="AP98" s="272"/>
      <c r="AQ98" s="261"/>
      <c r="AR98" s="194"/>
      <c r="AS98" s="194"/>
      <c r="AT98" s="194"/>
      <c r="AU98" s="194"/>
    </row>
    <row r="99" spans="2:47" s="258" customFormat="1">
      <c r="B99" s="194">
        <v>0</v>
      </c>
      <c r="C99" s="194">
        <v>0</v>
      </c>
      <c r="D99" s="194">
        <v>0</v>
      </c>
      <c r="E99" s="299">
        <v>0</v>
      </c>
      <c r="F99" s="259"/>
      <c r="G99" s="193"/>
      <c r="H99" s="193"/>
      <c r="I99" s="193"/>
      <c r="J99" s="193"/>
      <c r="K99" s="193"/>
      <c r="L99" s="193"/>
      <c r="M99" s="193"/>
      <c r="N99" s="193"/>
      <c r="O99" s="193"/>
      <c r="P99" s="193"/>
      <c r="Q99" s="193"/>
      <c r="R99" s="193"/>
      <c r="S99" s="193"/>
      <c r="T99" s="193"/>
      <c r="U99" s="193"/>
      <c r="V99" s="262"/>
      <c r="W99" s="194"/>
      <c r="X99" s="194"/>
      <c r="Y99" s="262"/>
      <c r="Z99" s="261"/>
      <c r="AA99" s="282"/>
      <c r="AB99" s="261"/>
      <c r="AC99" s="193"/>
      <c r="AD99" s="193"/>
      <c r="AE99" s="193"/>
      <c r="AF99" s="261"/>
      <c r="AG99" s="261"/>
      <c r="AH99" s="261"/>
      <c r="AI99" s="261"/>
      <c r="AJ99" s="261"/>
      <c r="AK99" s="261"/>
      <c r="AL99" s="271"/>
      <c r="AM99" s="272"/>
      <c r="AN99" s="272"/>
      <c r="AO99" s="272"/>
      <c r="AP99" s="272"/>
      <c r="AQ99" s="261"/>
      <c r="AR99" s="194"/>
      <c r="AS99" s="194"/>
      <c r="AT99" s="194"/>
      <c r="AU99" s="194"/>
    </row>
    <row r="100" spans="2:47" s="258" customFormat="1">
      <c r="B100" s="194">
        <v>0</v>
      </c>
      <c r="C100" s="194">
        <v>0</v>
      </c>
      <c r="D100" s="194">
        <v>0</v>
      </c>
      <c r="E100" s="299">
        <v>0</v>
      </c>
      <c r="F100" s="259"/>
      <c r="G100" s="193"/>
      <c r="H100" s="193"/>
      <c r="I100" s="193"/>
      <c r="J100" s="193"/>
      <c r="K100" s="193"/>
      <c r="L100" s="193"/>
      <c r="M100" s="193"/>
      <c r="N100" s="193"/>
      <c r="O100" s="193"/>
      <c r="P100" s="193"/>
      <c r="Q100" s="193"/>
      <c r="R100" s="193"/>
      <c r="S100" s="193"/>
      <c r="T100" s="193"/>
      <c r="U100" s="193"/>
      <c r="V100" s="262"/>
      <c r="W100" s="194"/>
      <c r="X100" s="194"/>
      <c r="Y100" s="262"/>
      <c r="Z100" s="261"/>
      <c r="AA100" s="282"/>
      <c r="AB100" s="261"/>
      <c r="AC100" s="193"/>
      <c r="AD100" s="193"/>
      <c r="AE100" s="193"/>
      <c r="AF100" s="261"/>
      <c r="AG100" s="261"/>
      <c r="AH100" s="261"/>
      <c r="AI100" s="261"/>
      <c r="AJ100" s="261"/>
      <c r="AK100" s="261"/>
      <c r="AL100" s="271"/>
      <c r="AM100" s="272"/>
      <c r="AN100" s="272"/>
      <c r="AO100" s="272"/>
      <c r="AP100" s="272"/>
      <c r="AQ100" s="261"/>
      <c r="AR100" s="194"/>
      <c r="AS100" s="194"/>
      <c r="AT100" s="194"/>
      <c r="AU100" s="194"/>
    </row>
    <row r="101" spans="2:47" s="258" customFormat="1">
      <c r="B101" s="194">
        <v>0</v>
      </c>
      <c r="C101" s="194">
        <v>0</v>
      </c>
      <c r="D101" s="194">
        <v>0</v>
      </c>
      <c r="E101" s="299">
        <v>0</v>
      </c>
      <c r="F101" s="259"/>
      <c r="G101" s="193"/>
      <c r="H101" s="193"/>
      <c r="I101" s="193"/>
      <c r="J101" s="193"/>
      <c r="K101" s="193"/>
      <c r="L101" s="193"/>
      <c r="M101" s="193"/>
      <c r="N101" s="193"/>
      <c r="O101" s="193"/>
      <c r="P101" s="193"/>
      <c r="Q101" s="193"/>
      <c r="R101" s="193"/>
      <c r="S101" s="193"/>
      <c r="T101" s="193"/>
      <c r="U101" s="193"/>
      <c r="V101" s="262"/>
      <c r="W101" s="194"/>
      <c r="X101" s="194"/>
      <c r="Y101" s="262"/>
      <c r="Z101" s="261"/>
      <c r="AA101" s="282"/>
      <c r="AB101" s="261"/>
      <c r="AC101" s="193"/>
      <c r="AD101" s="193"/>
      <c r="AE101" s="193"/>
      <c r="AF101" s="261"/>
      <c r="AG101" s="261"/>
      <c r="AH101" s="261"/>
      <c r="AI101" s="261"/>
      <c r="AJ101" s="261"/>
      <c r="AK101" s="261"/>
      <c r="AL101" s="271"/>
      <c r="AM101" s="272"/>
      <c r="AN101" s="272"/>
      <c r="AO101" s="272"/>
      <c r="AP101" s="272"/>
      <c r="AQ101" s="261"/>
      <c r="AR101" s="194"/>
      <c r="AS101" s="194"/>
      <c r="AT101" s="194"/>
      <c r="AU101" s="194"/>
    </row>
    <row r="102" spans="2:47" s="258" customFormat="1">
      <c r="B102" s="194">
        <v>0</v>
      </c>
      <c r="C102" s="194">
        <v>0</v>
      </c>
      <c r="D102" s="194">
        <v>0</v>
      </c>
      <c r="E102" s="299">
        <v>0</v>
      </c>
      <c r="F102" s="259"/>
      <c r="G102" s="193"/>
      <c r="H102" s="193"/>
      <c r="I102" s="193"/>
      <c r="J102" s="193"/>
      <c r="K102" s="193"/>
      <c r="L102" s="193"/>
      <c r="M102" s="193"/>
      <c r="N102" s="193"/>
      <c r="O102" s="193"/>
      <c r="P102" s="193"/>
      <c r="Q102" s="193"/>
      <c r="R102" s="193"/>
      <c r="S102" s="193"/>
      <c r="T102" s="193"/>
      <c r="U102" s="193"/>
      <c r="V102" s="193"/>
      <c r="W102" s="193"/>
      <c r="X102" s="193"/>
      <c r="Y102" s="193"/>
      <c r="Z102" s="193"/>
      <c r="AA102" s="193"/>
      <c r="AB102" s="193"/>
      <c r="AC102" s="193"/>
      <c r="AD102" s="193"/>
      <c r="AE102" s="261"/>
      <c r="AF102" s="261"/>
      <c r="AG102" s="261"/>
      <c r="AH102" s="261"/>
      <c r="AI102" s="261"/>
      <c r="AJ102" s="261"/>
      <c r="AK102" s="261"/>
      <c r="AL102" s="271"/>
      <c r="AM102" s="272"/>
      <c r="AN102" s="272"/>
      <c r="AO102" s="272"/>
      <c r="AP102" s="272"/>
      <c r="AQ102" s="261"/>
      <c r="AR102" s="194"/>
      <c r="AS102" s="194"/>
      <c r="AT102" s="194"/>
      <c r="AU102" s="194"/>
    </row>
    <row r="103" spans="2:47" s="258" customFormat="1">
      <c r="B103" s="194">
        <v>0</v>
      </c>
      <c r="C103" s="194">
        <v>0</v>
      </c>
      <c r="D103" s="194">
        <v>0</v>
      </c>
      <c r="E103" s="299">
        <v>0</v>
      </c>
      <c r="F103" s="259"/>
      <c r="G103" s="193"/>
      <c r="H103" s="193"/>
      <c r="I103" s="193"/>
      <c r="J103" s="193"/>
      <c r="K103" s="193"/>
      <c r="L103" s="193"/>
      <c r="M103" s="193"/>
      <c r="N103" s="193"/>
      <c r="O103" s="193"/>
      <c r="P103" s="193"/>
      <c r="Q103" s="193"/>
      <c r="R103" s="193"/>
      <c r="S103" s="193"/>
      <c r="T103" s="193"/>
      <c r="U103" s="193"/>
      <c r="V103" s="193"/>
      <c r="W103" s="193"/>
      <c r="X103" s="193"/>
      <c r="Y103" s="193"/>
      <c r="Z103" s="193"/>
      <c r="AA103" s="193"/>
      <c r="AB103" s="193"/>
      <c r="AC103" s="193"/>
      <c r="AD103" s="193"/>
      <c r="AE103" s="261"/>
      <c r="AF103" s="261"/>
      <c r="AG103" s="261"/>
      <c r="AH103" s="261"/>
      <c r="AI103" s="261"/>
      <c r="AJ103" s="261"/>
      <c r="AK103" s="261"/>
      <c r="AL103" s="271"/>
      <c r="AM103" s="272"/>
      <c r="AN103" s="272"/>
      <c r="AO103" s="272"/>
      <c r="AP103" s="272"/>
      <c r="AQ103" s="261"/>
      <c r="AR103" s="194"/>
      <c r="AS103" s="194"/>
      <c r="AT103" s="194"/>
      <c r="AU103" s="194"/>
    </row>
    <row r="104" spans="2:47" s="258" customFormat="1">
      <c r="B104" s="194">
        <v>0</v>
      </c>
      <c r="C104" s="194">
        <v>0</v>
      </c>
      <c r="D104" s="194">
        <v>0</v>
      </c>
      <c r="E104" s="299">
        <v>0</v>
      </c>
      <c r="F104" s="259"/>
      <c r="G104" s="193"/>
      <c r="H104" s="193"/>
      <c r="I104" s="193"/>
      <c r="J104" s="193"/>
      <c r="K104" s="193"/>
      <c r="L104" s="193"/>
      <c r="M104" s="193"/>
      <c r="N104" s="193"/>
      <c r="O104" s="193"/>
      <c r="P104" s="193"/>
      <c r="Q104" s="193"/>
      <c r="R104" s="193"/>
      <c r="S104" s="193"/>
      <c r="T104" s="193"/>
      <c r="U104" s="193"/>
      <c r="V104" s="280"/>
      <c r="W104" s="279"/>
      <c r="X104" s="279"/>
      <c r="Y104" s="279"/>
      <c r="Z104" s="257"/>
      <c r="AA104" s="279"/>
      <c r="AB104" s="279"/>
      <c r="AC104" s="279"/>
      <c r="AD104" s="279"/>
      <c r="AE104" s="281"/>
      <c r="AF104" s="261"/>
      <c r="AG104" s="261"/>
      <c r="AH104" s="261"/>
      <c r="AI104" s="261"/>
      <c r="AJ104" s="261"/>
      <c r="AK104" s="261"/>
      <c r="AL104" s="271"/>
      <c r="AM104" s="272"/>
      <c r="AN104" s="272"/>
      <c r="AO104" s="272"/>
      <c r="AP104" s="272"/>
      <c r="AQ104" s="261"/>
      <c r="AR104" s="194"/>
      <c r="AS104" s="194"/>
      <c r="AT104" s="194"/>
      <c r="AU104" s="194"/>
    </row>
    <row r="105" spans="2:47" s="258" customFormat="1">
      <c r="B105" s="194">
        <v>0</v>
      </c>
      <c r="C105" s="194">
        <v>0</v>
      </c>
      <c r="D105" s="194">
        <v>0</v>
      </c>
      <c r="E105" s="299">
        <v>0</v>
      </c>
      <c r="F105" s="259"/>
      <c r="G105" s="193"/>
      <c r="H105" s="193"/>
      <c r="I105" s="193"/>
      <c r="J105" s="193"/>
      <c r="K105" s="193"/>
      <c r="L105" s="193"/>
      <c r="M105" s="193"/>
      <c r="N105" s="193"/>
      <c r="O105" s="193"/>
      <c r="P105" s="193"/>
      <c r="Q105" s="193"/>
      <c r="R105" s="193"/>
      <c r="S105" s="193"/>
      <c r="T105" s="193"/>
      <c r="U105" s="193"/>
      <c r="V105" s="279"/>
      <c r="W105" s="282"/>
      <c r="X105" s="283"/>
      <c r="Y105" s="278"/>
      <c r="Z105" s="279"/>
      <c r="AA105" s="281"/>
      <c r="AB105" s="257"/>
      <c r="AC105" s="257"/>
      <c r="AD105" s="284"/>
      <c r="AE105" s="278"/>
      <c r="AF105" s="261"/>
      <c r="AG105" s="261"/>
      <c r="AH105" s="261"/>
      <c r="AI105" s="261"/>
      <c r="AJ105" s="261"/>
      <c r="AK105" s="261"/>
      <c r="AL105" s="271"/>
      <c r="AM105" s="272"/>
      <c r="AN105" s="272"/>
      <c r="AO105" s="272"/>
      <c r="AP105" s="272"/>
      <c r="AQ105" s="261"/>
      <c r="AR105" s="194"/>
      <c r="AS105" s="194"/>
      <c r="AT105" s="194"/>
      <c r="AU105" s="194"/>
    </row>
    <row r="106" spans="2:47" s="258" customFormat="1" ht="19" customHeight="1">
      <c r="B106" s="194">
        <v>0</v>
      </c>
      <c r="C106" s="194">
        <v>0</v>
      </c>
      <c r="D106" s="194">
        <v>0</v>
      </c>
      <c r="E106" s="299">
        <v>0</v>
      </c>
      <c r="F106" s="259"/>
      <c r="G106" s="193"/>
      <c r="H106" s="193"/>
      <c r="I106" s="193"/>
      <c r="J106" s="193"/>
      <c r="K106" s="193"/>
      <c r="L106" s="193"/>
      <c r="M106" s="193"/>
      <c r="N106" s="193"/>
      <c r="O106" s="193"/>
      <c r="P106" s="193"/>
      <c r="Q106" s="193"/>
      <c r="R106" s="193"/>
      <c r="S106" s="193"/>
      <c r="T106" s="193"/>
      <c r="U106" s="193"/>
      <c r="V106" s="274"/>
      <c r="W106" s="318"/>
      <c r="X106" s="322"/>
      <c r="Y106" s="322"/>
      <c r="Z106" s="323"/>
      <c r="AA106" s="323"/>
      <c r="AB106" s="282"/>
      <c r="AC106" s="323"/>
      <c r="AD106" s="323"/>
      <c r="AE106" s="324"/>
      <c r="AF106" s="261"/>
      <c r="AG106" s="261"/>
      <c r="AH106" s="261"/>
      <c r="AI106" s="261"/>
      <c r="AJ106" s="261"/>
      <c r="AK106" s="261"/>
      <c r="AL106" s="271"/>
      <c r="AM106" s="272"/>
      <c r="AN106" s="272"/>
      <c r="AO106" s="272"/>
      <c r="AP106" s="272"/>
      <c r="AQ106" s="261"/>
      <c r="AR106" s="194"/>
      <c r="AS106" s="194"/>
      <c r="AT106" s="194"/>
      <c r="AU106" s="194"/>
    </row>
    <row r="107" spans="2:47" s="258" customFormat="1" ht="19" customHeight="1">
      <c r="B107" s="194">
        <v>0</v>
      </c>
      <c r="C107" s="194">
        <v>0</v>
      </c>
      <c r="D107" s="194">
        <v>0</v>
      </c>
      <c r="E107" s="299">
        <v>0</v>
      </c>
      <c r="F107" s="259"/>
      <c r="G107" s="300">
        <v>0</v>
      </c>
      <c r="H107" s="193"/>
      <c r="I107" s="193"/>
      <c r="J107" s="193"/>
      <c r="K107" s="193"/>
      <c r="L107" s="193"/>
      <c r="M107" s="193"/>
      <c r="N107" s="193"/>
      <c r="O107" s="193"/>
      <c r="P107" s="193"/>
      <c r="Q107" s="193"/>
      <c r="R107" s="193"/>
      <c r="S107" s="193"/>
      <c r="T107" s="193"/>
      <c r="U107" s="193"/>
      <c r="V107" s="274"/>
      <c r="W107" s="318"/>
      <c r="X107" s="322"/>
      <c r="Y107" s="322"/>
      <c r="Z107" s="323"/>
      <c r="AA107" s="323"/>
      <c r="AB107" s="282"/>
      <c r="AC107" s="323"/>
      <c r="AD107" s="323"/>
      <c r="AE107" s="324"/>
      <c r="AF107" s="261"/>
      <c r="AG107" s="261"/>
      <c r="AH107" s="261"/>
      <c r="AI107" s="261"/>
      <c r="AJ107" s="261"/>
      <c r="AK107" s="261"/>
      <c r="AL107" s="271"/>
      <c r="AM107" s="272"/>
      <c r="AN107" s="272"/>
      <c r="AO107" s="272"/>
      <c r="AP107" s="272"/>
      <c r="AQ107" s="261"/>
      <c r="AR107" s="194"/>
      <c r="AS107" s="194"/>
      <c r="AT107" s="194"/>
      <c r="AU107" s="194"/>
    </row>
    <row r="108" spans="2:47" s="258" customFormat="1">
      <c r="B108" s="194">
        <v>0</v>
      </c>
      <c r="C108" s="194">
        <v>0</v>
      </c>
      <c r="D108" s="194">
        <v>0</v>
      </c>
      <c r="E108" s="299">
        <v>0</v>
      </c>
      <c r="F108" s="259"/>
      <c r="G108" s="301" t="str">
        <f ca="1">_xlfn.IFS(ISBLANK('Empirical Rule'!G108),"",IF(NOT(ISNA('#_Empirical Rule'!G108)),IF(ISNA('Empirical Rule'!G108),TRUE,FALSE),FALSE),"StuNAMsg",IF(AND(ISNA('#_Empirical Rule'!G108),ISNA('Empirical Rule'!G108)),TRUE,FALSE),"PerfectMsg",IF(NOT(ISERROR('#_Empirical Rule'!G108)),IF(ISERROR('Empirical Rule'!G108),TRUE,FALSE),FALSE),"StuErrorMsg",IF(TYPE('#_Empirical Rule'!G108)&lt;&gt;TYPE('Empirical Rule'!G108),TRUE,FALSE),"WrongTypeMsg",IF(_xlfn.ISFORMULA('#_Empirical Rule'!G108),IF(NOT(_xlfn.ISFORMULA('Empirical Rule'!G108)),TRUE),FALSE),"MissingFormulaMsg",IF(NOT(AND(ISNUMBER(FIND("[",_xlfn.FORMULATEXT('#_Empirical Rule'!G108))),ISNUMBER(FIND("!",_xlfn.FORMULATEXT('#_Empirical Rule'!G108))))),AND(ISNUMBER(FIND("[",_xlfn.FORMULATEXT('Empirical Rule'!G108))),ISNUMBER(FIND("!",_xlfn.FORMULATEXT('Empirical Rule'!G108)))),FALSE),"ExternalRefsMsg",IF(ISNUMBER('#_Empirical Rule'!G108),IF(ABS('#_Empirical Rule'!G108-'Empirical Rule'!G108)&gt;0.00001,TRUE,FALSE),IF('#_Empirical Rule'!G108&lt;&gt;'Empirical Rule'!G108,TRUE,FALSE)),IF(ISNUMBER('#_Empirical Rule'!G108),IF('#_Empirical Rule'!G108&gt;'Empirical Rule'!G108,"TooLow","TooHigh"),"WrongAnswer"),NOT(_xlfn.ISFORMULA('#_Empirical Rule'!G108)),"PerfectMsg",TRUE,"PerfectMsg")</f>
        <v/>
      </c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262"/>
      <c r="W108" s="262"/>
      <c r="X108" s="262"/>
      <c r="Y108" s="262"/>
      <c r="Z108" s="256"/>
      <c r="AA108" s="256"/>
      <c r="AB108" s="256"/>
      <c r="AC108" s="271"/>
      <c r="AD108" s="273"/>
      <c r="AE108" s="261"/>
      <c r="AF108" s="261"/>
      <c r="AG108" s="261"/>
      <c r="AH108" s="261"/>
      <c r="AI108" s="261"/>
      <c r="AJ108" s="261"/>
      <c r="AK108" s="261"/>
      <c r="AL108" s="271"/>
      <c r="AM108" s="272"/>
      <c r="AN108" s="272"/>
      <c r="AO108" s="272"/>
      <c r="AP108" s="272"/>
      <c r="AQ108" s="261"/>
      <c r="AR108" s="194"/>
      <c r="AS108" s="194"/>
      <c r="AT108" s="194"/>
      <c r="AU108" s="194"/>
    </row>
    <row r="109" spans="2:47" s="258" customFormat="1">
      <c r="B109" s="194">
        <v>0</v>
      </c>
      <c r="C109" s="194">
        <v>0</v>
      </c>
      <c r="D109" s="194">
        <v>0</v>
      </c>
      <c r="E109" s="299">
        <v>0</v>
      </c>
      <c r="F109" s="259"/>
      <c r="G109" s="193"/>
      <c r="H109" s="193"/>
      <c r="I109" s="193"/>
      <c r="J109" s="193"/>
      <c r="K109" s="193"/>
      <c r="L109" s="193"/>
      <c r="M109" s="193"/>
      <c r="N109" s="193"/>
      <c r="O109" s="193"/>
      <c r="P109" s="193"/>
      <c r="Q109" s="193"/>
      <c r="R109" s="193"/>
      <c r="S109" s="193"/>
      <c r="T109" s="193"/>
      <c r="U109" s="193"/>
      <c r="V109" s="276"/>
      <c r="W109" s="262"/>
      <c r="X109" s="262"/>
      <c r="Y109" s="262"/>
      <c r="Z109" s="256"/>
      <c r="AA109" s="256"/>
      <c r="AB109" s="262"/>
      <c r="AC109" s="262"/>
      <c r="AD109" s="262"/>
      <c r="AE109" s="261"/>
      <c r="AF109" s="261"/>
      <c r="AG109" s="261"/>
      <c r="AH109" s="261"/>
      <c r="AI109" s="261"/>
      <c r="AJ109" s="261"/>
      <c r="AK109" s="261"/>
      <c r="AL109" s="271"/>
      <c r="AM109" s="272"/>
      <c r="AN109" s="272"/>
      <c r="AO109" s="272"/>
      <c r="AP109" s="272"/>
      <c r="AQ109" s="261"/>
      <c r="AR109" s="194"/>
      <c r="AS109" s="194"/>
      <c r="AT109" s="194"/>
      <c r="AU109" s="194"/>
    </row>
    <row r="110" spans="2:47" s="258" customFormat="1">
      <c r="B110" s="259"/>
      <c r="C110" s="259"/>
      <c r="D110" s="259"/>
      <c r="E110" s="260"/>
      <c r="F110" s="259"/>
      <c r="G110" s="259"/>
      <c r="H110" s="193"/>
      <c r="I110" s="193"/>
      <c r="J110" s="193"/>
      <c r="K110" s="193"/>
      <c r="L110" s="193"/>
      <c r="M110" s="193"/>
      <c r="N110" s="193"/>
      <c r="O110" s="193"/>
      <c r="P110" s="193"/>
      <c r="Q110" s="193"/>
      <c r="R110" s="193"/>
      <c r="S110" s="193"/>
      <c r="T110" s="193"/>
      <c r="U110" s="193"/>
      <c r="V110" s="262"/>
      <c r="W110" s="262"/>
      <c r="X110" s="283"/>
      <c r="Y110" s="278"/>
      <c r="Z110" s="279"/>
      <c r="AA110" s="281"/>
      <c r="AB110" s="257"/>
      <c r="AC110" s="257"/>
      <c r="AD110" s="284"/>
      <c r="AE110" s="269"/>
      <c r="AF110" s="261"/>
      <c r="AG110" s="261"/>
      <c r="AH110" s="261"/>
      <c r="AI110" s="261"/>
      <c r="AJ110" s="261"/>
      <c r="AK110" s="261"/>
      <c r="AL110" s="271"/>
      <c r="AM110" s="272"/>
      <c r="AN110" s="272"/>
      <c r="AO110" s="272"/>
      <c r="AP110" s="272"/>
      <c r="AQ110" s="261"/>
      <c r="AR110" s="194"/>
      <c r="AS110" s="194"/>
      <c r="AT110" s="194"/>
      <c r="AU110" s="194"/>
    </row>
    <row r="111" spans="2:47" s="258" customFormat="1">
      <c r="B111" s="259"/>
      <c r="C111" s="259"/>
      <c r="D111" s="259"/>
      <c r="E111" s="260"/>
      <c r="F111" s="259"/>
      <c r="G111" s="259"/>
      <c r="H111" s="193"/>
      <c r="I111" s="193"/>
      <c r="J111" s="193"/>
      <c r="K111" s="193"/>
      <c r="L111" s="193"/>
      <c r="M111" s="193"/>
      <c r="N111" s="193"/>
      <c r="O111" s="193"/>
      <c r="P111" s="193"/>
      <c r="Q111" s="193"/>
      <c r="R111" s="193"/>
      <c r="S111" s="193"/>
      <c r="T111" s="193"/>
      <c r="U111" s="193"/>
      <c r="V111" s="274"/>
      <c r="W111" s="325"/>
      <c r="X111" s="322"/>
      <c r="Y111" s="322"/>
      <c r="Z111" s="323"/>
      <c r="AA111" s="323"/>
      <c r="AB111" s="282"/>
      <c r="AC111" s="323"/>
      <c r="AD111" s="323"/>
      <c r="AE111" s="324"/>
      <c r="AF111" s="261"/>
      <c r="AG111" s="261"/>
      <c r="AH111" s="261"/>
      <c r="AI111" s="261"/>
      <c r="AJ111" s="261"/>
      <c r="AK111" s="261"/>
      <c r="AL111" s="271"/>
      <c r="AM111" s="272"/>
      <c r="AN111" s="272"/>
      <c r="AO111" s="272"/>
      <c r="AP111" s="272"/>
      <c r="AQ111" s="261"/>
      <c r="AR111" s="194"/>
      <c r="AS111" s="194"/>
      <c r="AT111" s="194"/>
      <c r="AU111" s="194"/>
    </row>
    <row r="112" spans="2:47" s="258" customFormat="1">
      <c r="B112" s="193"/>
      <c r="C112" s="193"/>
      <c r="D112" s="193"/>
      <c r="E112" s="194"/>
      <c r="F112" s="193"/>
      <c r="G112" s="193"/>
      <c r="H112" s="193"/>
      <c r="I112" s="193"/>
      <c r="J112" s="193"/>
      <c r="K112" s="193"/>
      <c r="L112" s="193"/>
      <c r="M112" s="193"/>
      <c r="N112" s="193"/>
      <c r="O112" s="193"/>
      <c r="P112" s="193"/>
      <c r="Q112" s="193"/>
      <c r="R112" s="193"/>
      <c r="S112" s="193"/>
      <c r="T112" s="193"/>
      <c r="U112" s="193"/>
      <c r="V112" s="262"/>
      <c r="W112" s="194"/>
      <c r="X112" s="194"/>
      <c r="Y112" s="262"/>
      <c r="Z112" s="262"/>
      <c r="AA112" s="262"/>
      <c r="AB112" s="261"/>
      <c r="AC112" s="261"/>
      <c r="AD112" s="261"/>
      <c r="AE112" s="261"/>
      <c r="AF112" s="261"/>
      <c r="AG112" s="261"/>
      <c r="AH112" s="261"/>
      <c r="AI112" s="261"/>
      <c r="AJ112" s="261"/>
      <c r="AK112" s="261"/>
      <c r="AL112" s="271"/>
      <c r="AM112" s="272"/>
      <c r="AN112" s="272"/>
      <c r="AO112" s="272"/>
      <c r="AP112" s="272"/>
      <c r="AQ112" s="261"/>
      <c r="AR112" s="194"/>
      <c r="AS112" s="194"/>
      <c r="AT112" s="194"/>
      <c r="AU112" s="194"/>
    </row>
    <row r="113" spans="2:47" s="258" customFormat="1">
      <c r="B113" s="193"/>
      <c r="C113" s="193"/>
      <c r="D113" s="193"/>
      <c r="E113" s="194"/>
      <c r="F113" s="193"/>
      <c r="G113" s="193"/>
      <c r="H113" s="193"/>
      <c r="I113" s="193"/>
      <c r="J113" s="193"/>
      <c r="K113" s="193"/>
      <c r="L113" s="193"/>
      <c r="M113" s="193"/>
      <c r="N113" s="193"/>
      <c r="O113" s="193"/>
      <c r="P113" s="193"/>
      <c r="Q113" s="193"/>
      <c r="R113" s="193"/>
      <c r="S113" s="193"/>
      <c r="T113" s="193"/>
      <c r="U113" s="193"/>
      <c r="V113" s="262"/>
      <c r="W113" s="194"/>
      <c r="X113" s="194"/>
      <c r="Y113" s="262"/>
      <c r="Z113" s="262"/>
      <c r="AA113" s="262"/>
      <c r="AB113" s="261"/>
      <c r="AC113" s="261"/>
      <c r="AD113" s="261"/>
      <c r="AE113" s="261"/>
      <c r="AF113" s="261"/>
      <c r="AG113" s="261"/>
      <c r="AH113" s="261"/>
      <c r="AI113" s="261"/>
      <c r="AJ113" s="261"/>
      <c r="AK113" s="261"/>
      <c r="AL113" s="271"/>
      <c r="AM113" s="272"/>
      <c r="AN113" s="272"/>
      <c r="AO113" s="272"/>
      <c r="AP113" s="272"/>
      <c r="AQ113" s="261"/>
      <c r="AR113" s="194"/>
      <c r="AS113" s="194"/>
      <c r="AT113" s="194"/>
      <c r="AU113" s="194"/>
    </row>
    <row r="114" spans="2:47" s="258" customFormat="1">
      <c r="B114" s="193"/>
      <c r="C114" s="193"/>
      <c r="D114" s="193"/>
      <c r="E114" s="194"/>
      <c r="F114" s="193"/>
      <c r="G114" s="193"/>
      <c r="H114" s="193"/>
      <c r="I114" s="193"/>
      <c r="J114" s="193"/>
      <c r="K114" s="193"/>
      <c r="L114" s="193"/>
      <c r="M114" s="193"/>
      <c r="N114" s="193"/>
      <c r="O114" s="193"/>
      <c r="P114" s="193"/>
      <c r="Q114" s="193"/>
      <c r="R114" s="193"/>
      <c r="S114" s="193"/>
      <c r="T114" s="193"/>
      <c r="U114" s="193"/>
      <c r="V114" s="276"/>
      <c r="W114" s="194"/>
      <c r="X114" s="194"/>
      <c r="Y114" s="262"/>
      <c r="Z114" s="262"/>
      <c r="AA114" s="262"/>
      <c r="AB114" s="261"/>
      <c r="AC114" s="193"/>
      <c r="AD114" s="193"/>
      <c r="AE114" s="193"/>
      <c r="AF114" s="193"/>
      <c r="AG114" s="193"/>
      <c r="AH114" s="193"/>
      <c r="AI114" s="261"/>
      <c r="AJ114" s="261"/>
      <c r="AK114" s="261"/>
      <c r="AL114" s="271"/>
      <c r="AM114" s="272"/>
      <c r="AN114" s="272"/>
      <c r="AO114" s="272"/>
      <c r="AP114" s="272"/>
      <c r="AQ114" s="261"/>
      <c r="AR114" s="194"/>
      <c r="AS114" s="194"/>
      <c r="AT114" s="194"/>
      <c r="AU114" s="194"/>
    </row>
    <row r="115" spans="2:47" s="258" customFormat="1">
      <c r="V115" s="269"/>
      <c r="W115" s="198"/>
      <c r="X115" s="269"/>
      <c r="Y115" s="269"/>
      <c r="Z115" s="269"/>
      <c r="AA115" s="269"/>
      <c r="AB115" s="261"/>
      <c r="AC115" s="193"/>
      <c r="AD115" s="193"/>
      <c r="AE115" s="193"/>
      <c r="AF115" s="193"/>
      <c r="AG115" s="193"/>
      <c r="AH115" s="193"/>
      <c r="AI115" s="261"/>
      <c r="AJ115" s="261"/>
      <c r="AK115" s="261"/>
      <c r="AL115" s="271"/>
      <c r="AM115" s="272"/>
      <c r="AN115" s="272"/>
      <c r="AO115" s="272"/>
      <c r="AP115" s="272"/>
      <c r="AQ115" s="261"/>
      <c r="AR115" s="194"/>
      <c r="AS115" s="194"/>
      <c r="AT115" s="194"/>
      <c r="AU115" s="194"/>
    </row>
    <row r="116" spans="2:47" s="258" customFormat="1">
      <c r="V116" s="285"/>
      <c r="W116" s="194"/>
      <c r="X116" s="262"/>
      <c r="Y116" s="262"/>
      <c r="Z116" s="194"/>
      <c r="AA116" s="269"/>
      <c r="AB116" s="261"/>
      <c r="AC116" s="193"/>
      <c r="AD116" s="193"/>
      <c r="AE116" s="193"/>
      <c r="AF116" s="193"/>
      <c r="AG116" s="193"/>
      <c r="AH116" s="193"/>
      <c r="AI116" s="261"/>
      <c r="AJ116" s="261"/>
      <c r="AK116" s="261"/>
      <c r="AL116" s="271"/>
      <c r="AM116" s="272"/>
      <c r="AN116" s="272"/>
      <c r="AO116" s="272"/>
      <c r="AP116" s="272"/>
      <c r="AQ116" s="261"/>
      <c r="AR116" s="194"/>
      <c r="AS116" s="194"/>
      <c r="AT116" s="194"/>
      <c r="AU116" s="194"/>
    </row>
    <row r="117" spans="2:47" s="258" customFormat="1">
      <c r="V117" s="262"/>
      <c r="W117" s="194"/>
      <c r="X117" s="262"/>
      <c r="Y117" s="262"/>
      <c r="Z117" s="194"/>
      <c r="AA117" s="272"/>
      <c r="AB117" s="261"/>
      <c r="AC117" s="193"/>
      <c r="AD117" s="193"/>
      <c r="AE117" s="193"/>
      <c r="AF117" s="193"/>
      <c r="AG117" s="193"/>
      <c r="AH117" s="193"/>
      <c r="AI117" s="261"/>
      <c r="AJ117" s="261"/>
      <c r="AK117" s="261"/>
      <c r="AL117" s="271"/>
      <c r="AM117" s="272"/>
      <c r="AN117" s="272"/>
      <c r="AO117" s="272"/>
      <c r="AP117" s="272"/>
      <c r="AQ117" s="261"/>
      <c r="AR117" s="194"/>
      <c r="AS117" s="194"/>
      <c r="AT117" s="194"/>
      <c r="AU117" s="194"/>
    </row>
    <row r="118" spans="2:47" s="258" customFormat="1">
      <c r="V118" s="262"/>
      <c r="W118" s="194"/>
      <c r="X118" s="262"/>
      <c r="Y118" s="262"/>
      <c r="Z118" s="194"/>
      <c r="AA118" s="272"/>
      <c r="AB118" s="261"/>
      <c r="AC118" s="193"/>
      <c r="AD118" s="193"/>
      <c r="AE118" s="193"/>
      <c r="AF118" s="193"/>
      <c r="AG118" s="193"/>
      <c r="AH118" s="193"/>
      <c r="AI118" s="261"/>
      <c r="AJ118" s="261"/>
      <c r="AK118" s="261"/>
      <c r="AL118" s="271"/>
      <c r="AM118" s="272"/>
      <c r="AN118" s="272"/>
      <c r="AO118" s="272"/>
      <c r="AP118" s="272"/>
      <c r="AQ118" s="261"/>
      <c r="AR118" s="194"/>
      <c r="AS118" s="194"/>
      <c r="AT118" s="194"/>
      <c r="AU118" s="194"/>
    </row>
    <row r="119" spans="2:47" s="258" customFormat="1">
      <c r="V119" s="262"/>
      <c r="W119" s="194"/>
      <c r="X119" s="262"/>
      <c r="Y119" s="262"/>
      <c r="Z119" s="194"/>
      <c r="AA119" s="272"/>
      <c r="AB119" s="261"/>
      <c r="AC119" s="193"/>
      <c r="AD119" s="193"/>
      <c r="AE119" s="193"/>
      <c r="AF119" s="193"/>
      <c r="AG119" s="193"/>
      <c r="AH119" s="193"/>
      <c r="AI119" s="261"/>
      <c r="AJ119" s="261"/>
      <c r="AK119" s="261"/>
      <c r="AL119" s="271"/>
      <c r="AM119" s="272"/>
      <c r="AN119" s="272"/>
      <c r="AO119" s="272"/>
      <c r="AP119" s="272"/>
      <c r="AQ119" s="261"/>
      <c r="AR119" s="194"/>
      <c r="AS119" s="194"/>
      <c r="AT119" s="194"/>
      <c r="AU119" s="194"/>
    </row>
    <row r="120" spans="2:47" s="258" customFormat="1">
      <c r="V120" s="262"/>
      <c r="W120" s="194"/>
      <c r="X120" s="262"/>
      <c r="Y120" s="262"/>
      <c r="Z120" s="194"/>
      <c r="AA120" s="272"/>
      <c r="AB120" s="261"/>
      <c r="AC120" s="193"/>
      <c r="AD120" s="193"/>
      <c r="AE120" s="193"/>
      <c r="AF120" s="193"/>
      <c r="AG120" s="193"/>
      <c r="AH120" s="193"/>
      <c r="AI120" s="261"/>
      <c r="AJ120" s="261"/>
      <c r="AK120" s="261"/>
      <c r="AL120" s="271"/>
      <c r="AM120" s="272"/>
      <c r="AN120" s="272"/>
      <c r="AO120" s="272"/>
      <c r="AP120" s="272"/>
      <c r="AQ120" s="261"/>
      <c r="AR120" s="194"/>
      <c r="AS120" s="194"/>
      <c r="AT120" s="194"/>
      <c r="AU120" s="194"/>
    </row>
    <row r="121" spans="2:47" s="258" customFormat="1">
      <c r="V121" s="262"/>
      <c r="W121" s="194"/>
      <c r="X121" s="262"/>
      <c r="Y121" s="262"/>
      <c r="Z121" s="194"/>
      <c r="AA121" s="272"/>
      <c r="AB121" s="261"/>
      <c r="AC121" s="193"/>
      <c r="AD121" s="193"/>
      <c r="AE121" s="193"/>
      <c r="AF121" s="193"/>
      <c r="AG121" s="193"/>
      <c r="AH121" s="193"/>
      <c r="AI121" s="261"/>
      <c r="AJ121" s="261"/>
      <c r="AK121" s="261"/>
      <c r="AL121" s="271"/>
      <c r="AM121" s="272"/>
      <c r="AN121" s="272"/>
      <c r="AO121" s="272"/>
      <c r="AP121" s="272"/>
      <c r="AQ121" s="261"/>
      <c r="AR121" s="194"/>
      <c r="AS121" s="194"/>
      <c r="AT121" s="194"/>
      <c r="AU121" s="194"/>
    </row>
    <row r="122" spans="2:47" s="258" customFormat="1">
      <c r="V122" s="262"/>
      <c r="W122" s="194"/>
      <c r="X122" s="262"/>
      <c r="Y122" s="262"/>
      <c r="Z122" s="194"/>
      <c r="AA122" s="272"/>
      <c r="AB122" s="261"/>
      <c r="AC122" s="193"/>
      <c r="AD122" s="193"/>
      <c r="AE122" s="193"/>
      <c r="AF122" s="193"/>
      <c r="AG122" s="193"/>
      <c r="AH122" s="193"/>
      <c r="AI122" s="261"/>
      <c r="AJ122" s="261"/>
      <c r="AK122" s="261"/>
      <c r="AL122" s="271"/>
      <c r="AM122" s="272"/>
      <c r="AN122" s="272"/>
      <c r="AO122" s="272"/>
      <c r="AP122" s="272"/>
      <c r="AQ122" s="261"/>
      <c r="AR122" s="194"/>
      <c r="AS122" s="194"/>
      <c r="AT122" s="194"/>
      <c r="AU122" s="194"/>
    </row>
    <row r="123" spans="2:47" s="258" customFormat="1">
      <c r="V123" s="262"/>
      <c r="W123" s="194"/>
      <c r="X123" s="262"/>
      <c r="Y123" s="262"/>
      <c r="Z123" s="194"/>
      <c r="AA123" s="272"/>
      <c r="AB123" s="261"/>
      <c r="AC123" s="193"/>
      <c r="AD123" s="193"/>
      <c r="AE123" s="193"/>
      <c r="AF123" s="193"/>
      <c r="AG123" s="193"/>
      <c r="AH123" s="193"/>
      <c r="AI123" s="261"/>
      <c r="AJ123" s="261"/>
      <c r="AK123" s="261"/>
      <c r="AL123" s="271"/>
      <c r="AM123" s="272"/>
      <c r="AN123" s="272"/>
      <c r="AO123" s="272"/>
      <c r="AP123" s="272"/>
      <c r="AQ123" s="261"/>
      <c r="AR123" s="194"/>
      <c r="AS123" s="194"/>
      <c r="AT123" s="194"/>
      <c r="AU123" s="194"/>
    </row>
    <row r="124" spans="2:47" s="258" customFormat="1">
      <c r="V124" s="262"/>
      <c r="W124" s="194"/>
      <c r="X124" s="194"/>
      <c r="Y124" s="262"/>
      <c r="Z124" s="262"/>
      <c r="AA124" s="262"/>
      <c r="AB124" s="261"/>
      <c r="AC124" s="193"/>
      <c r="AD124" s="193"/>
      <c r="AE124" s="193"/>
      <c r="AF124" s="193"/>
      <c r="AG124" s="193"/>
      <c r="AH124" s="193"/>
      <c r="AI124" s="193"/>
      <c r="AJ124" s="261"/>
      <c r="AK124" s="261"/>
      <c r="AL124" s="271"/>
      <c r="AM124" s="272"/>
      <c r="AN124" s="272"/>
      <c r="AO124" s="272"/>
      <c r="AP124" s="272"/>
      <c r="AQ124" s="261"/>
      <c r="AR124" s="194"/>
      <c r="AS124" s="194"/>
      <c r="AT124" s="194"/>
      <c r="AU124" s="194"/>
    </row>
    <row r="125" spans="2:47" s="258" customFormat="1">
      <c r="V125" s="276"/>
      <c r="W125" s="194"/>
      <c r="X125" s="194"/>
      <c r="Y125" s="262"/>
      <c r="Z125" s="262"/>
      <c r="AA125" s="262"/>
      <c r="AB125" s="261"/>
      <c r="AC125" s="193"/>
      <c r="AD125" s="193"/>
      <c r="AE125" s="193"/>
      <c r="AF125" s="193"/>
      <c r="AG125" s="193"/>
      <c r="AH125" s="193"/>
      <c r="AI125" s="193"/>
      <c r="AJ125" s="261"/>
      <c r="AK125" s="261"/>
      <c r="AL125" s="271"/>
      <c r="AM125" s="272"/>
      <c r="AN125" s="272"/>
      <c r="AO125" s="272"/>
      <c r="AP125" s="272"/>
      <c r="AQ125" s="261"/>
      <c r="AR125" s="194"/>
      <c r="AS125" s="194"/>
      <c r="AT125" s="194"/>
      <c r="AU125" s="194"/>
    </row>
    <row r="126" spans="2:47" s="258" customFormat="1">
      <c r="V126" s="269"/>
      <c r="W126" s="198"/>
      <c r="X126" s="270"/>
      <c r="Y126" s="269"/>
      <c r="Z126" s="270"/>
      <c r="AA126" s="262"/>
      <c r="AB126" s="261"/>
      <c r="AC126" s="261"/>
      <c r="AD126" s="261"/>
      <c r="AE126" s="261"/>
      <c r="AF126" s="261"/>
      <c r="AG126" s="261"/>
      <c r="AH126" s="261"/>
      <c r="AI126" s="193"/>
      <c r="AJ126" s="261"/>
      <c r="AK126" s="261"/>
      <c r="AL126" s="271"/>
      <c r="AM126" s="272"/>
      <c r="AN126" s="272"/>
      <c r="AO126" s="272"/>
      <c r="AP126" s="272"/>
      <c r="AQ126" s="261"/>
      <c r="AR126" s="194"/>
      <c r="AS126" s="194"/>
      <c r="AT126" s="194"/>
      <c r="AU126" s="194"/>
    </row>
    <row r="127" spans="2:47" s="258" customFormat="1">
      <c r="V127" s="262"/>
      <c r="W127" s="194"/>
      <c r="X127" s="262"/>
      <c r="Y127" s="262"/>
      <c r="Z127" s="273"/>
      <c r="AA127" s="262"/>
      <c r="AB127" s="261"/>
      <c r="AC127" s="261"/>
      <c r="AD127" s="261"/>
      <c r="AE127" s="261"/>
      <c r="AF127" s="261"/>
      <c r="AG127" s="261"/>
      <c r="AH127" s="261"/>
      <c r="AI127" s="193"/>
      <c r="AJ127" s="261"/>
      <c r="AK127" s="261"/>
      <c r="AL127" s="271"/>
      <c r="AM127" s="272"/>
      <c r="AN127" s="272"/>
      <c r="AO127" s="272"/>
      <c r="AP127" s="272"/>
      <c r="AQ127" s="261"/>
      <c r="AR127" s="194"/>
      <c r="AS127" s="194"/>
      <c r="AT127" s="194"/>
      <c r="AU127" s="194"/>
    </row>
    <row r="128" spans="2:47" s="258" customFormat="1">
      <c r="V128" s="262"/>
      <c r="W128" s="194"/>
      <c r="X128" s="262"/>
      <c r="Y128" s="262"/>
      <c r="Z128" s="273"/>
      <c r="AA128" s="262"/>
      <c r="AB128" s="261"/>
      <c r="AC128" s="261"/>
      <c r="AD128" s="261"/>
      <c r="AE128" s="261"/>
      <c r="AF128" s="261"/>
      <c r="AG128" s="261"/>
      <c r="AH128" s="261"/>
      <c r="AI128" s="193"/>
      <c r="AJ128" s="261"/>
      <c r="AK128" s="261"/>
      <c r="AL128" s="271"/>
      <c r="AM128" s="272"/>
      <c r="AN128" s="272"/>
      <c r="AO128" s="272"/>
      <c r="AP128" s="272"/>
      <c r="AQ128" s="261"/>
      <c r="AR128" s="194"/>
      <c r="AS128" s="194"/>
      <c r="AT128" s="194"/>
      <c r="AU128" s="194"/>
    </row>
    <row r="129" spans="22:47" s="258" customFormat="1">
      <c r="V129" s="262"/>
      <c r="W129" s="194"/>
      <c r="X129" s="262"/>
      <c r="Y129" s="262"/>
      <c r="Z129" s="273"/>
      <c r="AA129" s="262"/>
      <c r="AB129" s="261"/>
      <c r="AC129" s="261"/>
      <c r="AD129" s="261"/>
      <c r="AE129" s="261"/>
      <c r="AF129" s="261"/>
      <c r="AG129" s="261"/>
      <c r="AH129" s="261"/>
      <c r="AI129" s="193"/>
      <c r="AJ129" s="261"/>
      <c r="AK129" s="261"/>
      <c r="AL129" s="271"/>
      <c r="AM129" s="272"/>
      <c r="AN129" s="272"/>
      <c r="AO129" s="272"/>
      <c r="AP129" s="272"/>
      <c r="AQ129" s="261"/>
      <c r="AR129" s="194"/>
      <c r="AS129" s="194"/>
      <c r="AT129" s="194"/>
      <c r="AU129" s="194"/>
    </row>
    <row r="130" spans="22:47" s="258" customFormat="1">
      <c r="V130" s="262"/>
      <c r="W130" s="194"/>
      <c r="X130" s="262"/>
      <c r="Y130" s="262"/>
      <c r="Z130" s="273"/>
      <c r="AA130" s="262"/>
      <c r="AB130" s="261"/>
      <c r="AC130" s="261"/>
      <c r="AD130" s="261"/>
      <c r="AE130" s="261"/>
      <c r="AF130" s="261"/>
      <c r="AG130" s="261"/>
      <c r="AH130" s="261"/>
      <c r="AI130" s="193"/>
      <c r="AJ130" s="261"/>
      <c r="AK130" s="261"/>
      <c r="AL130" s="271"/>
      <c r="AM130" s="272"/>
      <c r="AN130" s="272"/>
      <c r="AO130" s="272"/>
      <c r="AP130" s="272"/>
      <c r="AQ130" s="261"/>
      <c r="AR130" s="194"/>
      <c r="AS130" s="194"/>
      <c r="AT130" s="194"/>
      <c r="AU130" s="194"/>
    </row>
    <row r="131" spans="22:47" s="258" customFormat="1">
      <c r="V131" s="262"/>
      <c r="W131" s="194"/>
      <c r="X131" s="262"/>
      <c r="Y131" s="262"/>
      <c r="Z131" s="273"/>
      <c r="AA131" s="262"/>
      <c r="AB131" s="261"/>
      <c r="AC131" s="261"/>
      <c r="AD131" s="261"/>
      <c r="AE131" s="261"/>
      <c r="AF131" s="261"/>
      <c r="AG131" s="261"/>
      <c r="AH131" s="261"/>
      <c r="AI131" s="193"/>
      <c r="AJ131" s="261"/>
      <c r="AK131" s="261"/>
      <c r="AL131" s="271"/>
      <c r="AM131" s="272"/>
      <c r="AN131" s="272"/>
      <c r="AO131" s="272"/>
      <c r="AP131" s="272"/>
      <c r="AQ131" s="261"/>
      <c r="AR131" s="194"/>
      <c r="AS131" s="194"/>
      <c r="AT131" s="194"/>
      <c r="AU131" s="194"/>
    </row>
    <row r="132" spans="22:47" s="258" customFormat="1">
      <c r="V132" s="262"/>
      <c r="W132" s="194"/>
      <c r="X132" s="262"/>
      <c r="Y132" s="262"/>
      <c r="Z132" s="273"/>
      <c r="AA132" s="262"/>
      <c r="AB132" s="261"/>
      <c r="AC132" s="261"/>
      <c r="AD132" s="261"/>
      <c r="AE132" s="261"/>
      <c r="AF132" s="261"/>
      <c r="AG132" s="261"/>
      <c r="AH132" s="261"/>
      <c r="AI132" s="193"/>
      <c r="AJ132" s="261"/>
      <c r="AK132" s="261"/>
      <c r="AL132" s="271"/>
      <c r="AM132" s="272"/>
      <c r="AN132" s="272"/>
      <c r="AO132" s="272"/>
      <c r="AP132" s="272"/>
      <c r="AQ132" s="261"/>
      <c r="AR132" s="194"/>
      <c r="AS132" s="194"/>
      <c r="AT132" s="194"/>
      <c r="AU132" s="194"/>
    </row>
    <row r="133" spans="22:47" s="258" customFormat="1">
      <c r="V133" s="262"/>
      <c r="W133" s="194"/>
      <c r="X133" s="262"/>
      <c r="Y133" s="262"/>
      <c r="Z133" s="273"/>
      <c r="AA133" s="262"/>
      <c r="AB133" s="261"/>
      <c r="AC133" s="261"/>
      <c r="AD133" s="261"/>
      <c r="AE133" s="261"/>
      <c r="AF133" s="261"/>
      <c r="AG133" s="261"/>
      <c r="AH133" s="261"/>
      <c r="AI133" s="193"/>
      <c r="AJ133" s="261"/>
      <c r="AK133" s="261"/>
      <c r="AL133" s="271"/>
      <c r="AM133" s="272"/>
      <c r="AN133" s="272"/>
      <c r="AO133" s="272"/>
      <c r="AP133" s="272"/>
      <c r="AQ133" s="261"/>
      <c r="AR133" s="194"/>
      <c r="AS133" s="194"/>
      <c r="AT133" s="194"/>
      <c r="AU133" s="194"/>
    </row>
    <row r="134" spans="22:47" s="258" customFormat="1">
      <c r="V134" s="262"/>
      <c r="W134" s="194"/>
      <c r="X134" s="262"/>
      <c r="Y134" s="262"/>
      <c r="Z134" s="273"/>
      <c r="AA134" s="262"/>
      <c r="AB134" s="261"/>
      <c r="AC134" s="261"/>
      <c r="AD134" s="261"/>
      <c r="AE134" s="261"/>
      <c r="AF134" s="261"/>
      <c r="AG134" s="261"/>
      <c r="AH134" s="261"/>
      <c r="AI134" s="193"/>
      <c r="AJ134" s="261"/>
      <c r="AK134" s="261"/>
      <c r="AL134" s="271"/>
      <c r="AM134" s="272"/>
      <c r="AN134" s="272"/>
      <c r="AO134" s="272"/>
      <c r="AP134" s="272"/>
      <c r="AQ134" s="261"/>
      <c r="AR134" s="194"/>
      <c r="AS134" s="194"/>
      <c r="AT134" s="194"/>
      <c r="AU134" s="194"/>
    </row>
    <row r="135" spans="22:47" s="258" customFormat="1">
      <c r="V135" s="262"/>
      <c r="W135" s="194"/>
      <c r="X135" s="194"/>
      <c r="Y135" s="262"/>
      <c r="Z135" s="262"/>
      <c r="AA135" s="262"/>
      <c r="AB135" s="261"/>
      <c r="AC135" s="261"/>
      <c r="AD135" s="261"/>
      <c r="AE135" s="261"/>
      <c r="AF135" s="261"/>
      <c r="AG135" s="261"/>
      <c r="AH135" s="261"/>
      <c r="AI135" s="193"/>
      <c r="AJ135" s="261"/>
      <c r="AK135" s="261"/>
      <c r="AL135" s="271"/>
      <c r="AM135" s="272"/>
      <c r="AN135" s="272"/>
      <c r="AO135" s="272"/>
      <c r="AP135" s="272"/>
      <c r="AQ135" s="261"/>
      <c r="AR135" s="194"/>
      <c r="AS135" s="194"/>
      <c r="AT135" s="194"/>
      <c r="AU135" s="194"/>
    </row>
    <row r="136" spans="22:47" s="258" customFormat="1">
      <c r="V136" s="276"/>
      <c r="W136" s="194"/>
      <c r="X136" s="194"/>
      <c r="Y136" s="262"/>
      <c r="Z136" s="262"/>
      <c r="AA136" s="262"/>
      <c r="AB136" s="261"/>
      <c r="AC136" s="261"/>
      <c r="AD136" s="261"/>
      <c r="AE136" s="261"/>
      <c r="AF136" s="261"/>
      <c r="AG136" s="261"/>
      <c r="AH136" s="261"/>
      <c r="AI136" s="261"/>
      <c r="AJ136" s="261"/>
      <c r="AK136" s="261"/>
      <c r="AL136" s="271"/>
      <c r="AM136" s="272"/>
      <c r="AN136" s="272"/>
      <c r="AO136" s="272"/>
      <c r="AP136" s="272"/>
      <c r="AQ136" s="261"/>
      <c r="AR136" s="194"/>
      <c r="AS136" s="194"/>
      <c r="AT136" s="194"/>
      <c r="AU136" s="194"/>
    </row>
    <row r="137" spans="22:47" s="258" customFormat="1">
      <c r="V137" s="269"/>
      <c r="W137" s="198"/>
      <c r="X137" s="269"/>
      <c r="Y137" s="270"/>
      <c r="Z137" s="269"/>
      <c r="AA137" s="269"/>
      <c r="AB137" s="261"/>
      <c r="AC137" s="261"/>
      <c r="AD137" s="261"/>
      <c r="AE137" s="261"/>
      <c r="AF137" s="261"/>
      <c r="AG137" s="261"/>
      <c r="AH137" s="261"/>
      <c r="AI137" s="261"/>
      <c r="AJ137" s="261"/>
      <c r="AK137" s="261"/>
      <c r="AL137" s="271"/>
      <c r="AM137" s="272"/>
      <c r="AN137" s="272"/>
      <c r="AO137" s="272"/>
      <c r="AP137" s="272"/>
      <c r="AQ137" s="261"/>
      <c r="AR137" s="194"/>
      <c r="AS137" s="194"/>
      <c r="AT137" s="194"/>
      <c r="AU137" s="194"/>
    </row>
    <row r="138" spans="22:47" s="258" customFormat="1">
      <c r="V138" s="286"/>
      <c r="W138" s="194"/>
      <c r="X138" s="262"/>
      <c r="Y138" s="262"/>
      <c r="Z138" s="287"/>
      <c r="AA138" s="288"/>
      <c r="AB138" s="261"/>
      <c r="AC138" s="261"/>
      <c r="AD138" s="261"/>
      <c r="AE138" s="261"/>
      <c r="AF138" s="261"/>
      <c r="AG138" s="261"/>
      <c r="AH138" s="261"/>
      <c r="AI138" s="261"/>
      <c r="AJ138" s="261"/>
      <c r="AK138" s="261"/>
      <c r="AL138" s="271"/>
      <c r="AM138" s="272"/>
      <c r="AN138" s="272"/>
      <c r="AO138" s="272"/>
      <c r="AP138" s="272"/>
      <c r="AQ138" s="261"/>
      <c r="AR138" s="194"/>
      <c r="AS138" s="194"/>
      <c r="AT138" s="194"/>
      <c r="AU138" s="194"/>
    </row>
    <row r="139" spans="22:47" s="258" customFormat="1">
      <c r="V139" s="262"/>
      <c r="W139" s="194"/>
      <c r="X139" s="262"/>
      <c r="Y139" s="262"/>
      <c r="Z139" s="287"/>
      <c r="AA139" s="288"/>
      <c r="AB139" s="261"/>
      <c r="AC139" s="261"/>
      <c r="AD139" s="261"/>
      <c r="AE139" s="261"/>
      <c r="AF139" s="261"/>
      <c r="AG139" s="261"/>
      <c r="AH139" s="261"/>
      <c r="AI139" s="261"/>
      <c r="AJ139" s="261"/>
      <c r="AK139" s="261"/>
      <c r="AL139" s="271"/>
      <c r="AM139" s="272"/>
      <c r="AN139" s="272"/>
      <c r="AO139" s="272"/>
      <c r="AP139" s="272"/>
      <c r="AQ139" s="261"/>
      <c r="AR139" s="194"/>
      <c r="AS139" s="194"/>
      <c r="AT139" s="194"/>
      <c r="AU139" s="194"/>
    </row>
    <row r="140" spans="22:47" s="258" customFormat="1">
      <c r="V140" s="262"/>
      <c r="W140" s="194"/>
      <c r="X140" s="262"/>
      <c r="Y140" s="262"/>
      <c r="Z140" s="287"/>
      <c r="AA140" s="288"/>
      <c r="AB140" s="261"/>
      <c r="AC140" s="261"/>
      <c r="AD140" s="261"/>
      <c r="AE140" s="261"/>
      <c r="AF140" s="261"/>
      <c r="AG140" s="261"/>
      <c r="AH140" s="261"/>
      <c r="AI140" s="261"/>
      <c r="AJ140" s="261"/>
      <c r="AK140" s="261"/>
      <c r="AL140" s="271"/>
      <c r="AM140" s="272"/>
      <c r="AN140" s="272"/>
      <c r="AO140" s="272"/>
      <c r="AP140" s="272"/>
      <c r="AQ140" s="261"/>
      <c r="AR140" s="194"/>
      <c r="AS140" s="194"/>
      <c r="AT140" s="194"/>
      <c r="AU140" s="194"/>
    </row>
    <row r="141" spans="22:47" s="258" customFormat="1">
      <c r="V141" s="262"/>
      <c r="W141" s="194"/>
      <c r="X141" s="262"/>
      <c r="Y141" s="262"/>
      <c r="Z141" s="287"/>
      <c r="AA141" s="288"/>
      <c r="AB141" s="261"/>
      <c r="AC141" s="261"/>
      <c r="AD141" s="261"/>
      <c r="AE141" s="261"/>
      <c r="AF141" s="261"/>
      <c r="AG141" s="261"/>
      <c r="AH141" s="261"/>
      <c r="AI141" s="261"/>
      <c r="AJ141" s="261"/>
      <c r="AK141" s="261"/>
      <c r="AL141" s="271"/>
      <c r="AM141" s="272"/>
      <c r="AN141" s="272"/>
      <c r="AO141" s="272"/>
      <c r="AP141" s="272"/>
      <c r="AQ141" s="261"/>
      <c r="AR141" s="194"/>
      <c r="AS141" s="194"/>
      <c r="AT141" s="194"/>
      <c r="AU141" s="194"/>
    </row>
    <row r="142" spans="22:47" s="258" customFormat="1">
      <c r="V142" s="262"/>
      <c r="W142" s="194"/>
      <c r="X142" s="262"/>
      <c r="Y142" s="262"/>
      <c r="Z142" s="287"/>
      <c r="AA142" s="288"/>
      <c r="AB142" s="261"/>
      <c r="AC142" s="261"/>
      <c r="AD142" s="261"/>
      <c r="AE142" s="261"/>
      <c r="AF142" s="261"/>
      <c r="AG142" s="261"/>
      <c r="AH142" s="261"/>
      <c r="AI142" s="261"/>
      <c r="AJ142" s="261"/>
      <c r="AK142" s="261"/>
      <c r="AL142" s="271"/>
      <c r="AM142" s="272"/>
      <c r="AN142" s="272"/>
      <c r="AO142" s="272"/>
      <c r="AP142" s="272"/>
      <c r="AQ142" s="261"/>
      <c r="AR142" s="194"/>
      <c r="AS142" s="194"/>
      <c r="AT142" s="194"/>
      <c r="AU142" s="194"/>
    </row>
    <row r="143" spans="22:47" s="258" customFormat="1">
      <c r="V143" s="262"/>
      <c r="W143" s="194"/>
      <c r="X143" s="262"/>
      <c r="Y143" s="262"/>
      <c r="Z143" s="287"/>
      <c r="AA143" s="288"/>
      <c r="AB143" s="261"/>
      <c r="AC143" s="261"/>
      <c r="AD143" s="261"/>
      <c r="AE143" s="261"/>
      <c r="AF143" s="261"/>
      <c r="AG143" s="261"/>
      <c r="AH143" s="261"/>
      <c r="AI143" s="261"/>
      <c r="AJ143" s="261"/>
      <c r="AK143" s="261"/>
      <c r="AL143" s="271"/>
      <c r="AM143" s="272"/>
      <c r="AN143" s="272"/>
      <c r="AO143" s="272"/>
      <c r="AP143" s="272"/>
      <c r="AQ143" s="261"/>
      <c r="AR143" s="194"/>
      <c r="AS143" s="194"/>
      <c r="AT143" s="194"/>
      <c r="AU143" s="194"/>
    </row>
    <row r="144" spans="22:47" s="258" customFormat="1">
      <c r="V144" s="262"/>
      <c r="W144" s="194"/>
      <c r="X144" s="262"/>
      <c r="Y144" s="262"/>
      <c r="Z144" s="287"/>
      <c r="AA144" s="288"/>
      <c r="AB144" s="261"/>
      <c r="AC144" s="261"/>
      <c r="AD144" s="261"/>
      <c r="AE144" s="261"/>
      <c r="AF144" s="261"/>
      <c r="AG144" s="261"/>
      <c r="AH144" s="261"/>
      <c r="AI144" s="261"/>
      <c r="AJ144" s="261"/>
      <c r="AK144" s="261"/>
      <c r="AL144" s="271"/>
      <c r="AM144" s="272"/>
      <c r="AN144" s="272"/>
      <c r="AO144" s="272"/>
      <c r="AP144" s="272"/>
      <c r="AQ144" s="261"/>
      <c r="AR144" s="194"/>
      <c r="AS144" s="194"/>
      <c r="AT144" s="194"/>
      <c r="AU144" s="194"/>
    </row>
    <row r="145" spans="8:47" s="258" customFormat="1">
      <c r="V145" s="262"/>
      <c r="W145" s="194"/>
      <c r="X145" s="194"/>
      <c r="Y145" s="262"/>
      <c r="Z145" s="262"/>
      <c r="AA145" s="262"/>
      <c r="AB145" s="261"/>
      <c r="AC145" s="261"/>
      <c r="AD145" s="261"/>
      <c r="AE145" s="261"/>
      <c r="AF145" s="261"/>
      <c r="AG145" s="261"/>
      <c r="AH145" s="261"/>
      <c r="AI145" s="261"/>
      <c r="AJ145" s="261"/>
      <c r="AK145" s="261"/>
      <c r="AL145" s="271"/>
      <c r="AM145" s="272"/>
      <c r="AN145" s="272"/>
      <c r="AO145" s="272"/>
      <c r="AP145" s="272"/>
      <c r="AQ145" s="261"/>
      <c r="AR145" s="194"/>
      <c r="AS145" s="194"/>
      <c r="AT145" s="194"/>
      <c r="AU145" s="194"/>
    </row>
    <row r="146" spans="8:47" s="258" customFormat="1">
      <c r="V146" s="276"/>
      <c r="W146" s="194"/>
      <c r="X146" s="194"/>
      <c r="Y146" s="262"/>
      <c r="Z146" s="262"/>
      <c r="AA146" s="262"/>
      <c r="AB146" s="261"/>
      <c r="AC146" s="261"/>
      <c r="AD146" s="261"/>
      <c r="AE146" s="261"/>
      <c r="AF146" s="261"/>
      <c r="AG146" s="261"/>
      <c r="AH146" s="261"/>
      <c r="AI146" s="261"/>
      <c r="AJ146" s="261"/>
      <c r="AK146" s="261"/>
      <c r="AL146" s="271"/>
      <c r="AM146" s="272"/>
      <c r="AN146" s="272"/>
      <c r="AO146" s="272"/>
      <c r="AP146" s="272"/>
      <c r="AQ146" s="261"/>
      <c r="AR146" s="194"/>
      <c r="AS146" s="194"/>
      <c r="AT146" s="194"/>
      <c r="AU146" s="194"/>
    </row>
    <row r="147" spans="8:47" s="258" customFormat="1">
      <c r="H147" s="193"/>
      <c r="I147" s="193"/>
      <c r="J147" s="193"/>
      <c r="K147" s="193"/>
      <c r="L147" s="193"/>
      <c r="M147" s="193"/>
      <c r="N147" s="193"/>
      <c r="O147" s="193"/>
      <c r="P147" s="193"/>
      <c r="Q147" s="193"/>
      <c r="R147" s="193"/>
      <c r="S147" s="193"/>
      <c r="T147" s="193"/>
      <c r="U147" s="193"/>
      <c r="V147" s="269"/>
      <c r="W147" s="198"/>
      <c r="X147" s="270"/>
      <c r="Y147" s="270"/>
      <c r="Z147" s="270"/>
      <c r="AA147" s="262"/>
      <c r="AB147" s="261"/>
      <c r="AC147" s="261"/>
      <c r="AD147" s="261"/>
      <c r="AE147" s="261"/>
      <c r="AF147" s="261"/>
      <c r="AG147" s="261"/>
      <c r="AH147" s="261"/>
      <c r="AI147" s="261"/>
      <c r="AJ147" s="261"/>
      <c r="AK147" s="261"/>
      <c r="AL147" s="271"/>
      <c r="AM147" s="272"/>
      <c r="AN147" s="272"/>
      <c r="AO147" s="272"/>
      <c r="AP147" s="272"/>
      <c r="AQ147" s="261"/>
      <c r="AR147" s="194"/>
      <c r="AS147" s="194"/>
      <c r="AT147" s="194"/>
      <c r="AU147" s="194"/>
    </row>
    <row r="148" spans="8:47" s="258" customFormat="1">
      <c r="H148" s="193"/>
      <c r="I148" s="193"/>
      <c r="J148" s="193"/>
      <c r="K148" s="193"/>
      <c r="L148" s="193"/>
      <c r="M148" s="193"/>
      <c r="N148" s="193"/>
      <c r="O148" s="193"/>
      <c r="P148" s="193"/>
      <c r="Q148" s="193"/>
      <c r="R148" s="193"/>
      <c r="S148" s="193"/>
      <c r="T148" s="193"/>
      <c r="U148" s="193"/>
      <c r="V148" s="262"/>
      <c r="W148" s="194"/>
      <c r="X148" s="262"/>
      <c r="Y148" s="262"/>
      <c r="Z148" s="285"/>
      <c r="AA148" s="262"/>
      <c r="AB148" s="261"/>
      <c r="AC148" s="261"/>
      <c r="AD148" s="261"/>
      <c r="AE148" s="261"/>
      <c r="AF148" s="261"/>
      <c r="AG148" s="261"/>
      <c r="AH148" s="261"/>
      <c r="AI148" s="261"/>
      <c r="AJ148" s="261"/>
      <c r="AK148" s="261"/>
      <c r="AL148" s="271"/>
      <c r="AM148" s="272"/>
      <c r="AN148" s="272"/>
      <c r="AO148" s="272"/>
      <c r="AP148" s="272"/>
      <c r="AQ148" s="261"/>
      <c r="AR148" s="194"/>
      <c r="AS148" s="194"/>
      <c r="AT148" s="194"/>
      <c r="AU148" s="194"/>
    </row>
    <row r="149" spans="8:47" s="258" customFormat="1">
      <c r="H149" s="193"/>
      <c r="I149" s="193"/>
      <c r="J149" s="193"/>
      <c r="K149" s="193"/>
      <c r="L149" s="193"/>
      <c r="M149" s="193"/>
      <c r="N149" s="193"/>
      <c r="O149" s="193"/>
      <c r="P149" s="193"/>
      <c r="Q149" s="193"/>
      <c r="R149" s="193"/>
      <c r="S149" s="193"/>
      <c r="T149" s="193"/>
      <c r="U149" s="193"/>
      <c r="V149" s="262"/>
      <c r="W149" s="194"/>
      <c r="X149" s="262"/>
      <c r="Y149" s="262"/>
      <c r="Z149" s="289"/>
      <c r="AA149" s="262"/>
      <c r="AB149" s="261"/>
      <c r="AC149" s="261"/>
      <c r="AD149" s="261"/>
      <c r="AE149" s="261"/>
      <c r="AF149" s="261"/>
      <c r="AG149" s="261"/>
      <c r="AH149" s="261"/>
      <c r="AI149" s="261"/>
      <c r="AJ149" s="261"/>
      <c r="AK149" s="261"/>
      <c r="AL149" s="271"/>
      <c r="AM149" s="272"/>
      <c r="AN149" s="272"/>
      <c r="AO149" s="272"/>
      <c r="AP149" s="272"/>
      <c r="AQ149" s="261"/>
      <c r="AR149" s="194"/>
      <c r="AS149" s="194"/>
      <c r="AT149" s="194"/>
      <c r="AU149" s="194"/>
    </row>
    <row r="150" spans="8:47" s="258" customFormat="1">
      <c r="H150" s="261"/>
      <c r="I150" s="261"/>
      <c r="J150" s="261"/>
      <c r="K150" s="261"/>
      <c r="L150" s="261"/>
      <c r="M150" s="261"/>
      <c r="N150" s="261"/>
      <c r="O150" s="261"/>
      <c r="P150" s="193"/>
      <c r="Q150" s="261"/>
      <c r="R150" s="193"/>
      <c r="S150" s="193"/>
      <c r="T150" s="193"/>
      <c r="U150" s="193"/>
      <c r="V150" s="262"/>
      <c r="W150" s="194"/>
      <c r="X150" s="262"/>
      <c r="Y150" s="262"/>
      <c r="Z150" s="289"/>
      <c r="AA150" s="262"/>
      <c r="AB150" s="261"/>
      <c r="AC150" s="261"/>
      <c r="AD150" s="261"/>
      <c r="AE150" s="261"/>
      <c r="AF150" s="261"/>
      <c r="AG150" s="261"/>
      <c r="AH150" s="261"/>
      <c r="AI150" s="261"/>
      <c r="AJ150" s="261"/>
      <c r="AK150" s="261"/>
      <c r="AL150" s="271"/>
      <c r="AM150" s="272"/>
      <c r="AN150" s="272"/>
      <c r="AO150" s="272"/>
      <c r="AP150" s="272"/>
      <c r="AQ150" s="261"/>
      <c r="AR150" s="194"/>
      <c r="AS150" s="194"/>
      <c r="AT150" s="194"/>
      <c r="AU150" s="194"/>
    </row>
    <row r="151" spans="8:47" s="258" customFormat="1">
      <c r="R151" s="193"/>
      <c r="S151" s="193"/>
      <c r="T151" s="193"/>
      <c r="U151" s="193"/>
      <c r="V151" s="262"/>
      <c r="W151" s="194"/>
      <c r="X151" s="262"/>
      <c r="Y151" s="262"/>
      <c r="Z151" s="289"/>
      <c r="AA151" s="262"/>
      <c r="AB151" s="261"/>
      <c r="AC151" s="261"/>
      <c r="AD151" s="261"/>
      <c r="AE151" s="261"/>
      <c r="AF151" s="261"/>
      <c r="AG151" s="261"/>
      <c r="AH151" s="261"/>
      <c r="AI151" s="261"/>
      <c r="AJ151" s="261"/>
      <c r="AK151" s="261"/>
      <c r="AL151" s="271"/>
      <c r="AM151" s="272"/>
      <c r="AN151" s="272"/>
      <c r="AO151" s="272"/>
      <c r="AP151" s="272"/>
      <c r="AQ151" s="261"/>
      <c r="AR151" s="194"/>
      <c r="AS151" s="194"/>
      <c r="AT151" s="194"/>
      <c r="AU151" s="194"/>
    </row>
    <row r="152" spans="8:47" s="258" customFormat="1">
      <c r="R152" s="193"/>
      <c r="S152" s="193"/>
      <c r="T152" s="193"/>
      <c r="U152" s="193"/>
      <c r="V152" s="262"/>
      <c r="W152" s="194"/>
      <c r="X152" s="262"/>
      <c r="Y152" s="262"/>
      <c r="Z152" s="289"/>
      <c r="AA152" s="262"/>
      <c r="AB152" s="261"/>
      <c r="AC152" s="261"/>
      <c r="AD152" s="261"/>
      <c r="AE152" s="261"/>
      <c r="AF152" s="261"/>
      <c r="AG152" s="261"/>
      <c r="AH152" s="261"/>
      <c r="AI152" s="261"/>
      <c r="AJ152" s="261"/>
      <c r="AK152" s="261"/>
      <c r="AL152" s="271"/>
      <c r="AM152" s="272"/>
      <c r="AN152" s="272"/>
      <c r="AO152" s="272"/>
      <c r="AP152" s="272"/>
      <c r="AQ152" s="261"/>
      <c r="AR152" s="194"/>
      <c r="AS152" s="194"/>
      <c r="AT152" s="194"/>
      <c r="AU152" s="194"/>
    </row>
    <row r="153" spans="8:47" s="258" customFormat="1">
      <c r="R153" s="193"/>
      <c r="S153" s="193"/>
      <c r="T153" s="193"/>
      <c r="U153" s="193"/>
      <c r="V153" s="262"/>
      <c r="W153" s="194"/>
      <c r="X153" s="262"/>
      <c r="Y153" s="262"/>
      <c r="Z153" s="289"/>
      <c r="AA153" s="262"/>
      <c r="AB153" s="261"/>
      <c r="AC153" s="261"/>
      <c r="AD153" s="261"/>
      <c r="AE153" s="261"/>
      <c r="AF153" s="261"/>
      <c r="AG153" s="261"/>
      <c r="AH153" s="261"/>
      <c r="AI153" s="261"/>
      <c r="AJ153" s="261"/>
      <c r="AK153" s="261"/>
      <c r="AL153" s="271"/>
      <c r="AM153" s="272"/>
      <c r="AN153" s="272"/>
      <c r="AO153" s="272"/>
      <c r="AP153" s="272"/>
      <c r="AQ153" s="261"/>
      <c r="AR153" s="194"/>
      <c r="AS153" s="194"/>
      <c r="AT153" s="194"/>
      <c r="AU153" s="194"/>
    </row>
    <row r="154" spans="8:47" s="258" customFormat="1">
      <c r="R154" s="193"/>
      <c r="S154" s="193"/>
      <c r="T154" s="193"/>
      <c r="U154" s="193"/>
      <c r="V154" s="262"/>
      <c r="W154" s="194"/>
      <c r="X154" s="262"/>
      <c r="Y154" s="262"/>
      <c r="Z154" s="289"/>
      <c r="AA154" s="262"/>
      <c r="AB154" s="261"/>
      <c r="AC154" s="261"/>
      <c r="AD154" s="261"/>
      <c r="AE154" s="261"/>
      <c r="AF154" s="261"/>
      <c r="AG154" s="261"/>
      <c r="AH154" s="261"/>
      <c r="AI154" s="261"/>
      <c r="AJ154" s="261"/>
      <c r="AK154" s="261"/>
      <c r="AL154" s="271"/>
      <c r="AM154" s="272"/>
      <c r="AN154" s="272"/>
      <c r="AO154" s="272"/>
      <c r="AP154" s="272"/>
      <c r="AQ154" s="261"/>
      <c r="AR154" s="194"/>
      <c r="AS154" s="194"/>
      <c r="AT154" s="194"/>
      <c r="AU154" s="194"/>
    </row>
    <row r="155" spans="8:47" s="258" customFormat="1">
      <c r="R155" s="193"/>
      <c r="S155" s="193"/>
      <c r="T155" s="193"/>
      <c r="U155" s="193"/>
      <c r="V155" s="262"/>
      <c r="W155" s="194"/>
      <c r="X155" s="262"/>
      <c r="Y155" s="262"/>
      <c r="Z155" s="289"/>
      <c r="AA155" s="262"/>
      <c r="AB155" s="261"/>
      <c r="AC155" s="261"/>
      <c r="AD155" s="261"/>
      <c r="AE155" s="261"/>
      <c r="AF155" s="261"/>
      <c r="AG155" s="261"/>
      <c r="AH155" s="261"/>
      <c r="AI155" s="261"/>
      <c r="AJ155" s="261"/>
      <c r="AK155" s="261"/>
      <c r="AL155" s="271"/>
      <c r="AM155" s="272"/>
      <c r="AN155" s="272"/>
      <c r="AO155" s="272"/>
      <c r="AP155" s="272"/>
      <c r="AQ155" s="261"/>
      <c r="AR155" s="194"/>
      <c r="AS155" s="194"/>
      <c r="AT155" s="194"/>
      <c r="AU155" s="194"/>
    </row>
    <row r="156" spans="8:47" s="258" customFormat="1">
      <c r="R156" s="193"/>
      <c r="S156" s="193"/>
      <c r="T156" s="193"/>
      <c r="U156" s="193"/>
      <c r="V156" s="262"/>
      <c r="W156" s="194"/>
      <c r="X156" s="194"/>
      <c r="Y156" s="262"/>
      <c r="Z156" s="262"/>
      <c r="AA156" s="262"/>
      <c r="AB156" s="261"/>
      <c r="AC156" s="261"/>
      <c r="AD156" s="261"/>
      <c r="AE156" s="261"/>
      <c r="AF156" s="261"/>
      <c r="AG156" s="261"/>
      <c r="AH156" s="261"/>
      <c r="AI156" s="261"/>
      <c r="AJ156" s="261"/>
      <c r="AK156" s="261"/>
      <c r="AL156" s="271"/>
      <c r="AM156" s="272"/>
      <c r="AN156" s="272"/>
      <c r="AO156" s="272"/>
      <c r="AP156" s="272"/>
      <c r="AQ156" s="261"/>
      <c r="AR156" s="194"/>
      <c r="AS156" s="194"/>
      <c r="AT156" s="194"/>
      <c r="AU156" s="194"/>
    </row>
    <row r="157" spans="8:47" s="258" customFormat="1">
      <c r="R157" s="193"/>
      <c r="S157" s="193"/>
      <c r="T157" s="193"/>
      <c r="U157" s="193"/>
      <c r="V157" s="276"/>
      <c r="W157" s="194"/>
      <c r="X157" s="198"/>
      <c r="Y157" s="271"/>
      <c r="Z157" s="262"/>
      <c r="AA157" s="262"/>
      <c r="AB157" s="261"/>
      <c r="AC157" s="261"/>
      <c r="AD157" s="261"/>
      <c r="AE157" s="261"/>
      <c r="AF157" s="261"/>
      <c r="AG157" s="261"/>
      <c r="AH157" s="261"/>
      <c r="AI157" s="261"/>
      <c r="AJ157" s="261"/>
      <c r="AK157" s="261"/>
      <c r="AL157" s="271"/>
      <c r="AM157" s="272"/>
      <c r="AN157" s="272"/>
      <c r="AO157" s="272"/>
      <c r="AP157" s="272"/>
      <c r="AQ157" s="261"/>
      <c r="AR157" s="194"/>
      <c r="AS157" s="194"/>
      <c r="AT157" s="194"/>
      <c r="AU157" s="194"/>
    </row>
    <row r="158" spans="8:47" s="258" customFormat="1">
      <c r="H158" s="261"/>
      <c r="I158" s="261"/>
      <c r="J158" s="261"/>
      <c r="K158" s="261"/>
      <c r="L158" s="295">
        <v>0</v>
      </c>
      <c r="M158" s="295">
        <v>0</v>
      </c>
      <c r="N158" s="269">
        <v>0</v>
      </c>
      <c r="O158" s="269">
        <v>0</v>
      </c>
      <c r="P158" s="295">
        <v>0</v>
      </c>
      <c r="Q158" s="295">
        <v>0</v>
      </c>
      <c r="R158" s="193"/>
      <c r="S158" s="193"/>
      <c r="T158" s="193"/>
      <c r="U158" s="193"/>
      <c r="V158" s="269"/>
      <c r="W158" s="198"/>
      <c r="X158" s="270"/>
      <c r="Y158" s="270"/>
      <c r="Z158" s="194"/>
      <c r="AA158" s="194"/>
      <c r="AB158" s="270"/>
      <c r="AC158" s="193"/>
      <c r="AD158" s="261"/>
      <c r="AE158" s="261"/>
      <c r="AF158" s="261"/>
      <c r="AG158" s="261"/>
      <c r="AH158" s="261"/>
      <c r="AI158" s="261"/>
      <c r="AJ158" s="261"/>
      <c r="AK158" s="261"/>
      <c r="AL158" s="271"/>
      <c r="AM158" s="272"/>
      <c r="AN158" s="272"/>
      <c r="AO158" s="272"/>
      <c r="AP158" s="272"/>
      <c r="AQ158" s="261"/>
      <c r="AR158" s="194"/>
      <c r="AS158" s="194"/>
      <c r="AT158" s="194"/>
      <c r="AU158" s="194"/>
    </row>
    <row r="159" spans="8:47" s="258" customFormat="1">
      <c r="H159" s="261"/>
      <c r="I159" s="269">
        <v>0</v>
      </c>
      <c r="J159" s="295">
        <v>0</v>
      </c>
      <c r="K159" s="263">
        <v>0</v>
      </c>
      <c r="L159" s="306"/>
      <c r="M159" s="306"/>
      <c r="N159" s="306"/>
      <c r="O159" s="306"/>
      <c r="P159" s="306"/>
      <c r="Q159" s="306"/>
      <c r="R159" s="193"/>
      <c r="S159" s="193"/>
      <c r="T159" s="193"/>
      <c r="U159" s="193"/>
      <c r="V159" s="262"/>
      <c r="W159" s="194"/>
      <c r="X159" s="262"/>
      <c r="Y159" s="262"/>
      <c r="Z159" s="193"/>
      <c r="AA159" s="290"/>
      <c r="AB159" s="289"/>
      <c r="AC159" s="193"/>
      <c r="AD159" s="261"/>
      <c r="AE159" s="261"/>
      <c r="AF159" s="261"/>
      <c r="AG159" s="261"/>
      <c r="AH159" s="261"/>
      <c r="AI159" s="261"/>
      <c r="AJ159" s="261"/>
      <c r="AK159" s="261"/>
      <c r="AL159" s="271"/>
      <c r="AM159" s="272"/>
      <c r="AN159" s="272"/>
      <c r="AO159" s="272"/>
      <c r="AP159" s="272"/>
      <c r="AQ159" s="261"/>
      <c r="AR159" s="194"/>
      <c r="AS159" s="194"/>
      <c r="AT159" s="194"/>
      <c r="AU159" s="194"/>
    </row>
    <row r="160" spans="8:47" s="258" customFormat="1">
      <c r="H160" s="291">
        <v>0</v>
      </c>
      <c r="I160" s="262">
        <v>0</v>
      </c>
      <c r="J160" s="260">
        <v>0</v>
      </c>
      <c r="K160" s="259"/>
      <c r="L160" s="259">
        <v>0</v>
      </c>
      <c r="M160" s="326">
        <v>0</v>
      </c>
      <c r="N160" s="326">
        <v>0</v>
      </c>
      <c r="O160" s="326"/>
      <c r="P160" s="327"/>
      <c r="Q160" s="287"/>
      <c r="R160" s="193"/>
      <c r="S160" s="193"/>
      <c r="T160" s="193"/>
      <c r="U160" s="193"/>
      <c r="V160" s="262"/>
      <c r="W160" s="194"/>
      <c r="X160" s="262"/>
      <c r="Y160" s="262"/>
      <c r="Z160" s="194"/>
      <c r="AA160" s="292"/>
      <c r="AB160" s="289"/>
      <c r="AC160" s="193"/>
      <c r="AD160" s="261"/>
      <c r="AE160" s="261"/>
      <c r="AF160" s="261"/>
      <c r="AG160" s="261"/>
      <c r="AH160" s="261"/>
      <c r="AI160" s="261"/>
      <c r="AJ160" s="261"/>
      <c r="AK160" s="261"/>
      <c r="AL160" s="271"/>
      <c r="AM160" s="272"/>
      <c r="AN160" s="272"/>
      <c r="AO160" s="272"/>
      <c r="AP160" s="272"/>
      <c r="AQ160" s="261"/>
      <c r="AR160" s="194"/>
      <c r="AS160" s="194"/>
      <c r="AT160" s="194"/>
      <c r="AU160" s="194"/>
    </row>
    <row r="161" spans="8:47" s="258" customFormat="1">
      <c r="H161" s="291">
        <v>0</v>
      </c>
      <c r="I161" s="262"/>
      <c r="J161" s="260"/>
      <c r="K161" s="259"/>
      <c r="L161" s="259"/>
      <c r="M161" s="326"/>
      <c r="N161" s="326"/>
      <c r="O161" s="326"/>
      <c r="P161" s="327"/>
      <c r="Q161" s="287"/>
      <c r="R161" s="193"/>
      <c r="S161" s="193"/>
      <c r="T161" s="193"/>
      <c r="U161" s="193"/>
      <c r="V161" s="262"/>
      <c r="W161" s="194"/>
      <c r="X161" s="262"/>
      <c r="Y161" s="262"/>
      <c r="Z161" s="194"/>
      <c r="AA161" s="292"/>
      <c r="AB161" s="289"/>
      <c r="AC161" s="193"/>
      <c r="AD161" s="261"/>
      <c r="AE161" s="261"/>
      <c r="AF161" s="261"/>
      <c r="AG161" s="261"/>
      <c r="AH161" s="261"/>
      <c r="AI161" s="261"/>
      <c r="AJ161" s="261"/>
      <c r="AK161" s="261"/>
      <c r="AL161" s="271"/>
      <c r="AM161" s="272"/>
      <c r="AN161" s="272"/>
      <c r="AO161" s="272"/>
      <c r="AP161" s="272"/>
      <c r="AQ161" s="261"/>
      <c r="AR161" s="194"/>
      <c r="AS161" s="194"/>
      <c r="AT161" s="194"/>
      <c r="AU161" s="194"/>
    </row>
    <row r="162" spans="8:47" s="258" customFormat="1">
      <c r="H162" s="293"/>
      <c r="I162" s="193"/>
      <c r="J162" s="193"/>
      <c r="K162" s="193"/>
      <c r="L162" s="193"/>
      <c r="M162" s="193"/>
      <c r="N162" s="193"/>
      <c r="O162" s="193"/>
      <c r="P162" s="193"/>
      <c r="Q162" s="193"/>
      <c r="R162" s="193"/>
      <c r="S162" s="193"/>
      <c r="T162" s="193"/>
      <c r="U162" s="193"/>
      <c r="V162" s="262"/>
      <c r="W162" s="194"/>
      <c r="X162" s="262"/>
      <c r="Y162" s="262"/>
      <c r="Z162" s="194"/>
      <c r="AA162" s="292"/>
      <c r="AB162" s="289"/>
      <c r="AC162" s="193"/>
      <c r="AD162" s="261"/>
      <c r="AE162" s="261"/>
      <c r="AF162" s="261"/>
      <c r="AG162" s="261"/>
      <c r="AH162" s="261"/>
      <c r="AI162" s="261"/>
      <c r="AJ162" s="261"/>
      <c r="AK162" s="261"/>
      <c r="AL162" s="271"/>
      <c r="AM162" s="272"/>
      <c r="AN162" s="272"/>
      <c r="AO162" s="272"/>
      <c r="AP162" s="272"/>
      <c r="AQ162" s="261"/>
      <c r="AR162" s="194"/>
      <c r="AS162" s="194"/>
      <c r="AT162" s="194"/>
      <c r="AU162" s="194"/>
    </row>
    <row r="163" spans="8:47" s="258" customFormat="1">
      <c r="H163" s="291"/>
      <c r="I163" s="193"/>
      <c r="J163" s="193"/>
      <c r="K163" s="193"/>
      <c r="L163" s="306"/>
      <c r="M163" s="306"/>
      <c r="N163" s="306"/>
      <c r="O163" s="306"/>
      <c r="P163" s="306"/>
      <c r="Q163" s="306"/>
      <c r="R163" s="193"/>
      <c r="S163" s="193"/>
      <c r="T163" s="193"/>
      <c r="U163" s="193"/>
      <c r="V163" s="262"/>
      <c r="W163" s="194"/>
      <c r="X163" s="262"/>
      <c r="Y163" s="262"/>
      <c r="Z163" s="194"/>
      <c r="AA163" s="292"/>
      <c r="AB163" s="289"/>
      <c r="AC163" s="193"/>
      <c r="AD163" s="261"/>
      <c r="AE163" s="261"/>
      <c r="AF163" s="261"/>
      <c r="AG163" s="261"/>
      <c r="AH163" s="261"/>
      <c r="AI163" s="261"/>
      <c r="AJ163" s="261"/>
      <c r="AK163" s="261"/>
      <c r="AL163" s="271"/>
      <c r="AM163" s="272"/>
      <c r="AN163" s="272"/>
      <c r="AO163" s="272"/>
      <c r="AP163" s="272"/>
      <c r="AQ163" s="261"/>
      <c r="AR163" s="194"/>
      <c r="AS163" s="194"/>
      <c r="AT163" s="194"/>
      <c r="AU163" s="194"/>
    </row>
    <row r="164" spans="8:47" s="258" customFormat="1">
      <c r="H164" s="291">
        <v>0</v>
      </c>
      <c r="I164" s="262"/>
      <c r="J164" s="260"/>
      <c r="K164" s="259"/>
      <c r="L164" s="259"/>
      <c r="M164" s="326"/>
      <c r="N164" s="326"/>
      <c r="O164" s="326"/>
      <c r="P164" s="327"/>
      <c r="Q164" s="287"/>
      <c r="R164" s="193"/>
      <c r="S164" s="193"/>
      <c r="T164" s="193"/>
      <c r="U164" s="193"/>
      <c r="V164" s="262"/>
      <c r="W164" s="194"/>
      <c r="X164" s="262"/>
      <c r="Y164" s="262"/>
      <c r="Z164" s="194"/>
      <c r="AA164" s="292"/>
      <c r="AB164" s="289"/>
      <c r="AC164" s="193"/>
      <c r="AD164" s="261"/>
      <c r="AE164" s="261"/>
      <c r="AF164" s="261"/>
      <c r="AG164" s="261"/>
      <c r="AH164" s="261"/>
      <c r="AI164" s="261"/>
      <c r="AJ164" s="261"/>
      <c r="AK164" s="261"/>
      <c r="AL164" s="271"/>
      <c r="AM164" s="272"/>
      <c r="AN164" s="272"/>
      <c r="AO164" s="272"/>
      <c r="AP164" s="272"/>
      <c r="AQ164" s="261"/>
      <c r="AR164" s="194"/>
      <c r="AS164" s="194"/>
      <c r="AT164" s="194"/>
      <c r="AU164" s="194"/>
    </row>
    <row r="165" spans="8:47" s="258" customFormat="1">
      <c r="H165" s="193"/>
      <c r="I165" s="193"/>
      <c r="J165" s="259"/>
      <c r="K165" s="259"/>
      <c r="L165" s="259"/>
      <c r="M165" s="259"/>
      <c r="N165" s="259"/>
      <c r="O165" s="259"/>
      <c r="P165" s="259"/>
      <c r="Q165" s="259"/>
      <c r="R165" s="193"/>
      <c r="S165" s="193"/>
      <c r="T165" s="193"/>
      <c r="U165" s="193"/>
      <c r="V165" s="262"/>
      <c r="W165" s="194"/>
      <c r="X165" s="262"/>
      <c r="Y165" s="262"/>
      <c r="Z165" s="194"/>
      <c r="AA165" s="292"/>
      <c r="AB165" s="289"/>
      <c r="AC165" s="193"/>
      <c r="AD165" s="261"/>
      <c r="AE165" s="261"/>
      <c r="AF165" s="261"/>
      <c r="AG165" s="261"/>
      <c r="AH165" s="261"/>
      <c r="AI165" s="261"/>
      <c r="AJ165" s="261"/>
      <c r="AK165" s="261"/>
      <c r="AL165" s="271"/>
      <c r="AM165" s="272"/>
      <c r="AN165" s="272"/>
      <c r="AO165" s="272"/>
      <c r="AP165" s="272"/>
      <c r="AQ165" s="261"/>
      <c r="AR165" s="194"/>
      <c r="AS165" s="194"/>
      <c r="AT165" s="194"/>
      <c r="AU165" s="194"/>
    </row>
    <row r="166" spans="8:47" s="258" customFormat="1">
      <c r="H166" s="193"/>
      <c r="I166" s="193"/>
      <c r="J166" s="259"/>
      <c r="K166" s="259"/>
      <c r="L166" s="259"/>
      <c r="M166" s="259"/>
      <c r="N166" s="259"/>
      <c r="O166" s="259"/>
      <c r="P166" s="259"/>
      <c r="Q166" s="259"/>
      <c r="R166" s="193"/>
      <c r="S166" s="193"/>
      <c r="T166" s="193"/>
      <c r="U166" s="193"/>
      <c r="V166" s="262"/>
      <c r="W166" s="194"/>
      <c r="X166" s="262"/>
      <c r="Y166" s="262"/>
      <c r="Z166" s="194"/>
      <c r="AA166" s="292"/>
      <c r="AB166" s="289"/>
      <c r="AC166" s="261"/>
      <c r="AD166" s="261"/>
      <c r="AE166" s="261"/>
      <c r="AF166" s="261"/>
      <c r="AG166" s="261"/>
      <c r="AH166" s="261"/>
      <c r="AI166" s="261"/>
      <c r="AJ166" s="261"/>
      <c r="AK166" s="261"/>
      <c r="AL166" s="271"/>
      <c r="AM166" s="272"/>
      <c r="AN166" s="272"/>
      <c r="AO166" s="272"/>
      <c r="AP166" s="272"/>
      <c r="AQ166" s="261"/>
      <c r="AR166" s="194"/>
      <c r="AS166" s="194"/>
      <c r="AT166" s="194"/>
      <c r="AU166" s="194"/>
    </row>
    <row r="167" spans="8:47" s="258" customFormat="1">
      <c r="H167" s="193"/>
      <c r="I167" s="193"/>
      <c r="J167" s="259"/>
      <c r="K167" s="259"/>
      <c r="L167" s="259"/>
      <c r="M167" s="259"/>
      <c r="N167" s="259"/>
      <c r="O167" s="259"/>
      <c r="P167" s="259"/>
      <c r="Q167" s="259"/>
      <c r="R167" s="193"/>
      <c r="S167" s="193"/>
      <c r="T167" s="193"/>
      <c r="U167" s="193"/>
      <c r="V167" s="276"/>
      <c r="W167" s="194"/>
      <c r="X167" s="194"/>
      <c r="Y167" s="262"/>
      <c r="Z167" s="262"/>
      <c r="AA167" s="262"/>
      <c r="AB167" s="261"/>
      <c r="AC167" s="261"/>
      <c r="AD167" s="261"/>
      <c r="AE167" s="261"/>
      <c r="AF167" s="261"/>
      <c r="AG167" s="261"/>
      <c r="AH167" s="261"/>
      <c r="AI167" s="261"/>
      <c r="AJ167" s="261"/>
      <c r="AK167" s="261"/>
      <c r="AL167" s="271"/>
      <c r="AM167" s="272"/>
      <c r="AN167" s="272"/>
      <c r="AO167" s="272"/>
      <c r="AP167" s="272"/>
      <c r="AQ167" s="261"/>
      <c r="AR167" s="194"/>
      <c r="AS167" s="194"/>
      <c r="AT167" s="194"/>
      <c r="AU167" s="194"/>
    </row>
    <row r="168" spans="8:47" s="258" customFormat="1">
      <c r="H168" s="193"/>
      <c r="I168" s="193"/>
      <c r="J168" s="259"/>
      <c r="K168" s="259"/>
      <c r="L168" s="259"/>
      <c r="M168" s="259"/>
      <c r="N168" s="259"/>
      <c r="O168" s="259"/>
      <c r="P168" s="259"/>
      <c r="Q168" s="259"/>
      <c r="R168" s="193"/>
      <c r="S168" s="193"/>
      <c r="T168" s="193"/>
      <c r="U168" s="193"/>
      <c r="V168" s="269"/>
      <c r="W168" s="198"/>
      <c r="X168" s="270"/>
      <c r="Y168" s="270"/>
      <c r="Z168" s="269"/>
      <c r="AA168" s="262"/>
      <c r="AB168" s="261"/>
      <c r="AC168" s="261"/>
      <c r="AD168" s="261"/>
      <c r="AE168" s="261"/>
      <c r="AF168" s="261"/>
      <c r="AG168" s="261"/>
      <c r="AH168" s="261"/>
      <c r="AI168" s="261"/>
      <c r="AJ168" s="261"/>
      <c r="AK168" s="261"/>
      <c r="AL168" s="271"/>
      <c r="AM168" s="272"/>
      <c r="AN168" s="272"/>
      <c r="AO168" s="272"/>
      <c r="AP168" s="272"/>
      <c r="AQ168" s="261"/>
      <c r="AR168" s="194"/>
      <c r="AS168" s="194"/>
      <c r="AT168" s="194"/>
      <c r="AU168" s="194"/>
    </row>
    <row r="169" spans="8:47" s="258" customFormat="1">
      <c r="H169" s="193"/>
      <c r="I169" s="193"/>
      <c r="J169" s="259"/>
      <c r="K169" s="259"/>
      <c r="L169" s="259"/>
      <c r="M169" s="259"/>
      <c r="N169" s="259"/>
      <c r="O169" s="259"/>
      <c r="P169" s="259"/>
      <c r="Q169" s="259"/>
      <c r="R169" s="193"/>
      <c r="S169" s="193"/>
      <c r="T169" s="193"/>
      <c r="U169" s="193"/>
      <c r="V169" s="262"/>
      <c r="W169" s="194"/>
      <c r="X169" s="262"/>
      <c r="Y169" s="262"/>
      <c r="Z169" s="285"/>
      <c r="AA169" s="262"/>
      <c r="AB169" s="261"/>
      <c r="AC169" s="261"/>
      <c r="AD169" s="261"/>
      <c r="AE169" s="261"/>
      <c r="AF169" s="261"/>
      <c r="AG169" s="261"/>
      <c r="AH169" s="261"/>
      <c r="AI169" s="261"/>
      <c r="AJ169" s="261"/>
      <c r="AK169" s="261"/>
      <c r="AL169" s="271"/>
      <c r="AM169" s="272"/>
      <c r="AN169" s="272"/>
      <c r="AO169" s="272"/>
      <c r="AP169" s="272"/>
      <c r="AQ169" s="261"/>
      <c r="AR169" s="194"/>
      <c r="AS169" s="194"/>
      <c r="AT169" s="194"/>
      <c r="AU169" s="194"/>
    </row>
    <row r="170" spans="8:47" s="258" customFormat="1">
      <c r="H170" s="193"/>
      <c r="I170" s="193"/>
      <c r="J170" s="259"/>
      <c r="K170" s="259"/>
      <c r="L170" s="259"/>
      <c r="M170" s="259"/>
      <c r="N170" s="259"/>
      <c r="O170" s="259"/>
      <c r="P170" s="259"/>
      <c r="Q170" s="259"/>
      <c r="R170" s="193"/>
      <c r="S170" s="193"/>
      <c r="T170" s="193"/>
      <c r="U170" s="193"/>
      <c r="V170" s="262"/>
      <c r="W170" s="194"/>
      <c r="X170" s="262"/>
      <c r="Y170" s="262"/>
      <c r="Z170" s="289"/>
      <c r="AA170" s="262"/>
      <c r="AB170" s="261"/>
      <c r="AC170" s="261"/>
      <c r="AD170" s="261"/>
      <c r="AE170" s="261"/>
      <c r="AF170" s="261"/>
      <c r="AG170" s="261"/>
      <c r="AH170" s="261"/>
      <c r="AI170" s="261"/>
      <c r="AJ170" s="261"/>
      <c r="AK170" s="261"/>
      <c r="AL170" s="271"/>
      <c r="AM170" s="272"/>
      <c r="AN170" s="272"/>
      <c r="AO170" s="272"/>
      <c r="AP170" s="272"/>
      <c r="AQ170" s="261"/>
      <c r="AR170" s="194"/>
      <c r="AS170" s="194"/>
      <c r="AT170" s="194"/>
      <c r="AU170" s="194"/>
    </row>
    <row r="171" spans="8:47" s="258" customFormat="1">
      <c r="H171" s="193"/>
      <c r="I171" s="193"/>
      <c r="J171" s="259"/>
      <c r="K171" s="259"/>
      <c r="L171" s="259"/>
      <c r="M171" s="259"/>
      <c r="N171" s="259"/>
      <c r="O171" s="259"/>
      <c r="P171" s="259"/>
      <c r="Q171" s="259"/>
      <c r="R171" s="193"/>
      <c r="S171" s="193"/>
      <c r="T171" s="193"/>
      <c r="U171" s="193"/>
      <c r="V171" s="262"/>
      <c r="W171" s="194"/>
      <c r="X171" s="262"/>
      <c r="Y171" s="262"/>
      <c r="Z171" s="289"/>
      <c r="AA171" s="262"/>
      <c r="AB171" s="261"/>
      <c r="AC171" s="261"/>
      <c r="AD171" s="261"/>
      <c r="AE171" s="261"/>
      <c r="AF171" s="261"/>
      <c r="AG171" s="261"/>
      <c r="AH171" s="261"/>
      <c r="AI171" s="261"/>
      <c r="AJ171" s="261"/>
      <c r="AK171" s="261"/>
      <c r="AL171" s="271"/>
      <c r="AM171" s="272"/>
      <c r="AN171" s="272"/>
      <c r="AO171" s="272"/>
      <c r="AP171" s="272"/>
      <c r="AQ171" s="261"/>
      <c r="AR171" s="194"/>
      <c r="AS171" s="194"/>
      <c r="AT171" s="194"/>
      <c r="AU171" s="194"/>
    </row>
    <row r="172" spans="8:47" s="258" customFormat="1">
      <c r="H172" s="193"/>
      <c r="I172" s="259"/>
      <c r="J172" s="259"/>
      <c r="K172" s="259"/>
      <c r="L172" s="259"/>
      <c r="M172" s="259"/>
      <c r="N172" s="259"/>
      <c r="O172" s="259"/>
      <c r="P172" s="193"/>
      <c r="Q172" s="193"/>
      <c r="R172" s="193"/>
      <c r="S172" s="193"/>
      <c r="T172" s="193"/>
      <c r="U172" s="193"/>
      <c r="V172" s="262"/>
      <c r="W172" s="194"/>
      <c r="X172" s="262"/>
      <c r="Y172" s="262"/>
      <c r="Z172" s="289"/>
      <c r="AA172" s="262"/>
      <c r="AB172" s="261"/>
      <c r="AC172" s="261"/>
      <c r="AD172" s="261"/>
      <c r="AE172" s="261"/>
      <c r="AF172" s="261"/>
      <c r="AG172" s="261"/>
      <c r="AH172" s="261"/>
      <c r="AI172" s="261"/>
      <c r="AJ172" s="261"/>
      <c r="AK172" s="261"/>
      <c r="AL172" s="271"/>
      <c r="AM172" s="272"/>
      <c r="AN172" s="272"/>
      <c r="AO172" s="272"/>
      <c r="AP172" s="272"/>
      <c r="AQ172" s="261"/>
      <c r="AR172" s="194"/>
      <c r="AS172" s="194"/>
      <c r="AT172" s="194"/>
      <c r="AU172" s="194"/>
    </row>
    <row r="173" spans="8:47" s="258" customFormat="1">
      <c r="H173" s="193"/>
      <c r="I173" s="259"/>
      <c r="J173" s="259"/>
      <c r="K173" s="193"/>
      <c r="L173" s="193"/>
      <c r="M173" s="193"/>
      <c r="N173" s="193"/>
      <c r="O173" s="193"/>
      <c r="P173" s="193"/>
      <c r="Q173" s="193"/>
      <c r="R173" s="193"/>
      <c r="S173" s="193"/>
      <c r="T173" s="193"/>
      <c r="U173" s="193"/>
      <c r="V173" s="262"/>
      <c r="W173" s="194"/>
      <c r="X173" s="262"/>
      <c r="Y173" s="262"/>
      <c r="Z173" s="289"/>
      <c r="AA173" s="262"/>
      <c r="AB173" s="261"/>
      <c r="AC173" s="261"/>
      <c r="AD173" s="261"/>
      <c r="AE173" s="261"/>
      <c r="AF173" s="261"/>
      <c r="AG173" s="261"/>
      <c r="AH173" s="261"/>
      <c r="AI173" s="261"/>
      <c r="AJ173" s="261"/>
      <c r="AK173" s="261"/>
      <c r="AL173" s="271"/>
      <c r="AM173" s="272"/>
      <c r="AN173" s="272"/>
      <c r="AO173" s="272"/>
      <c r="AP173" s="272"/>
      <c r="AQ173" s="261"/>
      <c r="AR173" s="194"/>
      <c r="AS173" s="194"/>
      <c r="AT173" s="194"/>
      <c r="AU173" s="194"/>
    </row>
    <row r="174" spans="8:47" s="258" customFormat="1">
      <c r="H174" s="193"/>
      <c r="I174" s="193"/>
      <c r="J174" s="259"/>
      <c r="K174" s="193"/>
      <c r="L174" s="193"/>
      <c r="M174" s="193"/>
      <c r="N174" s="193"/>
      <c r="O174" s="193"/>
      <c r="P174" s="193"/>
      <c r="Q174" s="193"/>
      <c r="R174" s="193"/>
      <c r="S174" s="193"/>
      <c r="T174" s="193"/>
      <c r="U174" s="193"/>
      <c r="V174" s="262"/>
      <c r="W174" s="194"/>
      <c r="X174" s="262"/>
      <c r="Y174" s="262"/>
      <c r="Z174" s="289"/>
      <c r="AA174" s="262"/>
      <c r="AB174" s="261"/>
      <c r="AC174" s="261"/>
      <c r="AD174" s="261"/>
      <c r="AE174" s="261"/>
      <c r="AF174" s="261"/>
      <c r="AG174" s="261"/>
      <c r="AH174" s="261"/>
      <c r="AI174" s="261"/>
      <c r="AJ174" s="261"/>
      <c r="AK174" s="261"/>
      <c r="AL174" s="271"/>
      <c r="AM174" s="272"/>
      <c r="AN174" s="272"/>
      <c r="AO174" s="272"/>
      <c r="AP174" s="272"/>
      <c r="AQ174" s="261"/>
      <c r="AR174" s="194"/>
      <c r="AS174" s="194"/>
      <c r="AT174" s="194"/>
      <c r="AU174" s="194"/>
    </row>
    <row r="175" spans="8:47" s="258" customFormat="1">
      <c r="H175" s="193"/>
      <c r="I175" s="193"/>
      <c r="J175" s="259"/>
      <c r="K175" s="193"/>
      <c r="L175" s="193"/>
      <c r="M175" s="193"/>
      <c r="N175" s="193"/>
      <c r="O175" s="193"/>
      <c r="P175" s="193"/>
      <c r="Q175" s="193"/>
      <c r="R175" s="193"/>
      <c r="S175" s="193"/>
      <c r="T175" s="193"/>
      <c r="U175" s="193"/>
      <c r="V175" s="262"/>
      <c r="W175" s="194"/>
      <c r="X175" s="262"/>
      <c r="Y175" s="262"/>
      <c r="Z175" s="289"/>
      <c r="AA175" s="262"/>
      <c r="AB175" s="261"/>
      <c r="AC175" s="261"/>
      <c r="AD175" s="261"/>
      <c r="AE175" s="261"/>
      <c r="AF175" s="261"/>
      <c r="AG175" s="261"/>
      <c r="AH175" s="261"/>
      <c r="AI175" s="261"/>
      <c r="AJ175" s="261"/>
      <c r="AK175" s="261"/>
      <c r="AL175" s="271"/>
      <c r="AM175" s="272"/>
      <c r="AN175" s="272"/>
      <c r="AO175" s="272"/>
      <c r="AP175" s="272"/>
      <c r="AQ175" s="261"/>
      <c r="AR175" s="194"/>
      <c r="AS175" s="194"/>
      <c r="AT175" s="194"/>
      <c r="AU175" s="194"/>
    </row>
    <row r="176" spans="8:47" s="258" customFormat="1">
      <c r="H176" s="193"/>
      <c r="I176" s="193"/>
      <c r="J176" s="259"/>
      <c r="K176" s="193"/>
      <c r="L176" s="193"/>
      <c r="M176" s="193"/>
      <c r="N176" s="193"/>
      <c r="O176" s="193"/>
      <c r="P176" s="193"/>
      <c r="Q176" s="193"/>
      <c r="R176" s="193"/>
      <c r="S176" s="193"/>
      <c r="T176" s="193"/>
      <c r="U176" s="193"/>
      <c r="V176" s="262"/>
      <c r="W176" s="194"/>
      <c r="X176" s="262"/>
      <c r="Y176" s="262"/>
      <c r="Z176" s="289"/>
      <c r="AA176" s="262"/>
      <c r="AB176" s="261"/>
      <c r="AC176" s="261"/>
      <c r="AD176" s="261"/>
      <c r="AE176" s="261"/>
      <c r="AF176" s="261"/>
      <c r="AG176" s="261"/>
      <c r="AH176" s="261"/>
      <c r="AI176" s="261"/>
      <c r="AJ176" s="261"/>
      <c r="AK176" s="261"/>
      <c r="AL176" s="271"/>
      <c r="AM176" s="272"/>
      <c r="AN176" s="272"/>
      <c r="AO176" s="272"/>
      <c r="AP176" s="272"/>
      <c r="AQ176" s="261"/>
      <c r="AR176" s="194"/>
      <c r="AS176" s="194"/>
      <c r="AT176" s="194"/>
      <c r="AU176" s="194"/>
    </row>
    <row r="177" spans="8:47" s="258" customFormat="1">
      <c r="H177" s="193"/>
      <c r="I177" s="193"/>
      <c r="J177" s="259"/>
      <c r="K177" s="193"/>
      <c r="L177" s="193"/>
      <c r="M177" s="193"/>
      <c r="N177" s="193"/>
      <c r="O177" s="193"/>
      <c r="P177" s="259"/>
      <c r="Q177" s="259"/>
      <c r="R177" s="193"/>
      <c r="S177" s="193"/>
      <c r="T177" s="193"/>
      <c r="U177" s="193"/>
      <c r="V177" s="262"/>
      <c r="W177" s="194"/>
      <c r="X177" s="194"/>
      <c r="Y177" s="262"/>
      <c r="Z177" s="262"/>
      <c r="AA177" s="262"/>
      <c r="AB177" s="261"/>
      <c r="AC177" s="261"/>
      <c r="AD177" s="261"/>
      <c r="AE177" s="261"/>
      <c r="AF177" s="261"/>
      <c r="AG177" s="261"/>
      <c r="AH177" s="261"/>
      <c r="AI177" s="261"/>
      <c r="AJ177" s="261"/>
      <c r="AK177" s="261"/>
      <c r="AL177" s="271"/>
      <c r="AM177" s="272"/>
      <c r="AN177" s="272"/>
      <c r="AO177" s="272"/>
      <c r="AP177" s="272"/>
      <c r="AQ177" s="261"/>
      <c r="AR177" s="194"/>
      <c r="AS177" s="194"/>
      <c r="AT177" s="194"/>
      <c r="AU177" s="194"/>
    </row>
    <row r="178" spans="8:47" s="258" customFormat="1">
      <c r="H178" s="193"/>
      <c r="I178" s="193"/>
      <c r="J178" s="259"/>
      <c r="K178" s="259"/>
      <c r="L178" s="259"/>
      <c r="M178" s="259"/>
      <c r="N178" s="259"/>
      <c r="O178" s="259"/>
      <c r="P178" s="259"/>
      <c r="Q178" s="259"/>
      <c r="R178" s="193"/>
      <c r="S178" s="193"/>
      <c r="T178" s="193"/>
      <c r="U178" s="193"/>
      <c r="V178" s="276"/>
      <c r="W178" s="194"/>
      <c r="X178" s="198"/>
      <c r="Y178" s="294"/>
      <c r="Z178" s="262"/>
      <c r="AA178" s="262"/>
      <c r="AB178" s="261"/>
      <c r="AC178" s="261"/>
      <c r="AD178" s="261"/>
      <c r="AE178" s="261"/>
      <c r="AF178" s="261"/>
      <c r="AG178" s="261"/>
      <c r="AH178" s="261"/>
      <c r="AI178" s="261"/>
      <c r="AJ178" s="261"/>
      <c r="AK178" s="261"/>
      <c r="AL178" s="271"/>
      <c r="AM178" s="272"/>
      <c r="AN178" s="272"/>
      <c r="AO178" s="272"/>
      <c r="AP178" s="272"/>
      <c r="AQ178" s="261"/>
      <c r="AR178" s="194"/>
      <c r="AS178" s="194"/>
      <c r="AT178" s="194"/>
      <c r="AU178" s="194"/>
    </row>
    <row r="179" spans="8:47" s="258" customFormat="1">
      <c r="V179" s="269"/>
      <c r="W179" s="198"/>
      <c r="X179" s="270"/>
      <c r="Y179" s="270"/>
      <c r="Z179" s="194"/>
      <c r="AA179" s="194"/>
      <c r="AB179" s="270"/>
      <c r="AC179" s="261"/>
      <c r="AD179" s="261"/>
      <c r="AE179" s="261"/>
      <c r="AF179" s="261"/>
      <c r="AG179" s="261"/>
      <c r="AH179" s="261"/>
      <c r="AI179" s="261"/>
      <c r="AJ179" s="261"/>
      <c r="AK179" s="261"/>
      <c r="AL179" s="271"/>
      <c r="AM179" s="272"/>
      <c r="AN179" s="272"/>
      <c r="AO179" s="272"/>
      <c r="AP179" s="272"/>
      <c r="AQ179" s="261"/>
      <c r="AR179" s="194"/>
      <c r="AS179" s="194"/>
      <c r="AT179" s="194"/>
      <c r="AU179" s="194"/>
    </row>
    <row r="180" spans="8:47" s="258" customFormat="1">
      <c r="V180" s="262"/>
      <c r="W180" s="194"/>
      <c r="X180" s="262"/>
      <c r="Y180" s="262"/>
      <c r="Z180" s="193"/>
      <c r="AA180" s="290"/>
      <c r="AB180" s="289"/>
      <c r="AC180" s="261"/>
      <c r="AD180" s="261"/>
      <c r="AE180" s="261"/>
      <c r="AF180" s="261"/>
      <c r="AG180" s="261"/>
      <c r="AH180" s="261"/>
      <c r="AI180" s="261"/>
      <c r="AJ180" s="261"/>
      <c r="AK180" s="261"/>
      <c r="AL180" s="271"/>
      <c r="AM180" s="272"/>
      <c r="AN180" s="272"/>
      <c r="AO180" s="272"/>
      <c r="AP180" s="272"/>
      <c r="AQ180" s="261"/>
      <c r="AR180" s="194"/>
      <c r="AS180" s="194"/>
      <c r="AT180" s="194"/>
      <c r="AU180" s="194"/>
    </row>
    <row r="181" spans="8:47" s="258" customFormat="1">
      <c r="V181" s="262"/>
      <c r="W181" s="194"/>
      <c r="X181" s="262"/>
      <c r="Y181" s="262"/>
      <c r="Z181" s="194"/>
      <c r="AA181" s="292"/>
      <c r="AB181" s="289"/>
      <c r="AC181" s="261"/>
      <c r="AD181" s="261"/>
      <c r="AE181" s="261"/>
      <c r="AF181" s="261"/>
      <c r="AG181" s="261"/>
      <c r="AH181" s="261"/>
      <c r="AI181" s="261"/>
      <c r="AJ181" s="261"/>
      <c r="AK181" s="261"/>
      <c r="AL181" s="271"/>
      <c r="AM181" s="272"/>
      <c r="AN181" s="272"/>
      <c r="AO181" s="272"/>
      <c r="AP181" s="272"/>
      <c r="AQ181" s="261"/>
      <c r="AR181" s="194"/>
      <c r="AS181" s="194"/>
      <c r="AT181" s="194"/>
      <c r="AU181" s="194"/>
    </row>
    <row r="182" spans="8:47" s="258" customFormat="1">
      <c r="V182" s="262"/>
      <c r="W182" s="194"/>
      <c r="X182" s="262"/>
      <c r="Y182" s="262"/>
      <c r="Z182" s="194"/>
      <c r="AA182" s="292"/>
      <c r="AB182" s="289"/>
      <c r="AC182" s="261"/>
      <c r="AD182" s="261"/>
      <c r="AE182" s="261"/>
      <c r="AF182" s="261"/>
      <c r="AG182" s="261"/>
      <c r="AH182" s="261"/>
      <c r="AI182" s="261"/>
      <c r="AJ182" s="261"/>
      <c r="AK182" s="261"/>
      <c r="AL182" s="271"/>
      <c r="AM182" s="272"/>
      <c r="AN182" s="272"/>
      <c r="AO182" s="272"/>
      <c r="AP182" s="272"/>
      <c r="AQ182" s="261"/>
      <c r="AR182" s="194"/>
      <c r="AS182" s="194"/>
      <c r="AT182" s="194"/>
      <c r="AU182" s="194"/>
    </row>
    <row r="183" spans="8:47" s="258" customFormat="1">
      <c r="V183" s="262"/>
      <c r="W183" s="194"/>
      <c r="X183" s="262"/>
      <c r="Y183" s="262"/>
      <c r="Z183" s="194"/>
      <c r="AA183" s="292"/>
      <c r="AB183" s="289"/>
      <c r="AC183" s="261"/>
      <c r="AD183" s="261"/>
      <c r="AE183" s="261"/>
      <c r="AF183" s="261"/>
      <c r="AG183" s="261"/>
      <c r="AH183" s="261"/>
      <c r="AI183" s="261"/>
      <c r="AJ183" s="261"/>
      <c r="AK183" s="261"/>
      <c r="AL183" s="271"/>
      <c r="AM183" s="272"/>
      <c r="AN183" s="272"/>
      <c r="AO183" s="272"/>
      <c r="AP183" s="272"/>
      <c r="AQ183" s="261"/>
      <c r="AR183" s="194"/>
      <c r="AS183" s="194"/>
      <c r="AT183" s="194"/>
      <c r="AU183" s="194"/>
    </row>
    <row r="184" spans="8:47" s="258" customFormat="1">
      <c r="V184" s="262"/>
      <c r="W184" s="194"/>
      <c r="X184" s="262"/>
      <c r="Y184" s="262"/>
      <c r="Z184" s="194"/>
      <c r="AA184" s="292"/>
      <c r="AB184" s="289"/>
      <c r="AC184" s="261"/>
      <c r="AD184" s="261"/>
      <c r="AE184" s="261"/>
      <c r="AF184" s="261"/>
      <c r="AG184" s="261"/>
      <c r="AH184" s="261"/>
      <c r="AI184" s="261"/>
      <c r="AJ184" s="261"/>
      <c r="AK184" s="261"/>
      <c r="AL184" s="271"/>
      <c r="AM184" s="272"/>
      <c r="AN184" s="272"/>
      <c r="AO184" s="272"/>
      <c r="AP184" s="272"/>
      <c r="AQ184" s="261"/>
      <c r="AR184" s="194"/>
      <c r="AS184" s="194"/>
      <c r="AT184" s="194"/>
      <c r="AU184" s="194"/>
    </row>
    <row r="185" spans="8:47" s="258" customFormat="1">
      <c r="V185" s="262"/>
      <c r="W185" s="194"/>
      <c r="X185" s="262"/>
      <c r="Y185" s="262"/>
      <c r="Z185" s="194"/>
      <c r="AA185" s="292"/>
      <c r="AB185" s="289"/>
      <c r="AC185" s="261"/>
      <c r="AD185" s="261"/>
      <c r="AE185" s="261"/>
      <c r="AF185" s="261"/>
      <c r="AG185" s="261"/>
      <c r="AH185" s="261"/>
      <c r="AI185" s="261"/>
      <c r="AJ185" s="261"/>
      <c r="AK185" s="261"/>
      <c r="AL185" s="271"/>
      <c r="AM185" s="272"/>
      <c r="AN185" s="272"/>
      <c r="AO185" s="272"/>
      <c r="AP185" s="272"/>
      <c r="AQ185" s="261"/>
      <c r="AR185" s="194"/>
      <c r="AS185" s="194"/>
      <c r="AT185" s="194"/>
      <c r="AU185" s="194"/>
    </row>
    <row r="186" spans="8:47" s="258" customFormat="1">
      <c r="V186" s="262"/>
      <c r="W186" s="194"/>
      <c r="X186" s="262"/>
      <c r="Y186" s="262"/>
      <c r="Z186" s="194"/>
      <c r="AA186" s="292"/>
      <c r="AB186" s="289"/>
      <c r="AC186" s="261"/>
      <c r="AD186" s="261"/>
      <c r="AE186" s="261"/>
      <c r="AF186" s="261"/>
      <c r="AG186" s="261"/>
      <c r="AH186" s="261"/>
      <c r="AI186" s="261"/>
      <c r="AJ186" s="261"/>
      <c r="AK186" s="261"/>
      <c r="AL186" s="271"/>
      <c r="AM186" s="272"/>
      <c r="AN186" s="272"/>
      <c r="AO186" s="272"/>
      <c r="AP186" s="272"/>
      <c r="AQ186" s="261"/>
      <c r="AR186" s="194"/>
      <c r="AS186" s="194"/>
      <c r="AT186" s="194"/>
      <c r="AU186" s="194"/>
    </row>
    <row r="187" spans="8:47" s="258" customFormat="1">
      <c r="V187" s="262"/>
      <c r="W187" s="194"/>
      <c r="X187" s="262"/>
      <c r="Y187" s="262"/>
      <c r="Z187" s="194"/>
      <c r="AA187" s="292"/>
      <c r="AB187" s="289"/>
      <c r="AC187" s="261"/>
      <c r="AD187" s="261"/>
      <c r="AE187" s="261"/>
      <c r="AF187" s="261"/>
      <c r="AG187" s="261"/>
      <c r="AH187" s="261"/>
      <c r="AI187" s="261"/>
      <c r="AJ187" s="261"/>
      <c r="AK187" s="261"/>
      <c r="AL187" s="271"/>
      <c r="AM187" s="272"/>
      <c r="AN187" s="272"/>
      <c r="AO187" s="272"/>
      <c r="AP187" s="272"/>
      <c r="AQ187" s="261"/>
      <c r="AR187" s="194"/>
      <c r="AS187" s="194"/>
      <c r="AT187" s="194"/>
      <c r="AU187" s="194"/>
    </row>
    <row r="188" spans="8:47" s="258" customFormat="1">
      <c r="V188" s="262"/>
      <c r="W188" s="194"/>
      <c r="X188" s="194"/>
      <c r="Y188" s="262"/>
      <c r="Z188" s="262"/>
      <c r="AA188" s="262"/>
      <c r="AB188" s="261"/>
      <c r="AC188" s="261"/>
      <c r="AD188" s="261"/>
      <c r="AE188" s="261"/>
      <c r="AF188" s="261"/>
      <c r="AG188" s="261"/>
      <c r="AH188" s="261"/>
      <c r="AI188" s="261"/>
      <c r="AJ188" s="261"/>
      <c r="AK188" s="261"/>
      <c r="AL188" s="271"/>
      <c r="AM188" s="272"/>
      <c r="AN188" s="272"/>
      <c r="AO188" s="272"/>
      <c r="AP188" s="272"/>
      <c r="AQ188" s="261"/>
      <c r="AR188" s="194"/>
      <c r="AS188" s="194"/>
      <c r="AT188" s="194"/>
      <c r="AU188" s="194"/>
    </row>
    <row r="189" spans="8:47" s="258" customFormat="1">
      <c r="V189" s="262"/>
      <c r="W189" s="194"/>
      <c r="X189" s="194"/>
      <c r="Y189" s="262"/>
      <c r="Z189" s="262"/>
      <c r="AA189" s="262"/>
      <c r="AB189" s="261"/>
      <c r="AC189" s="261"/>
      <c r="AD189" s="261"/>
      <c r="AE189" s="261"/>
      <c r="AF189" s="261"/>
      <c r="AG189" s="261"/>
      <c r="AH189" s="261"/>
      <c r="AI189" s="261"/>
      <c r="AJ189" s="261"/>
      <c r="AK189" s="261"/>
      <c r="AL189" s="271"/>
      <c r="AM189" s="272"/>
      <c r="AN189" s="272"/>
      <c r="AO189" s="272"/>
      <c r="AP189" s="272"/>
      <c r="AQ189" s="261"/>
      <c r="AR189" s="194"/>
      <c r="AS189" s="194"/>
      <c r="AT189" s="194"/>
      <c r="AU189" s="194"/>
    </row>
    <row r="190" spans="8:47" s="258" customFormat="1">
      <c r="V190" s="262"/>
      <c r="W190" s="194"/>
      <c r="X190" s="194"/>
      <c r="Y190" s="262"/>
      <c r="Z190" s="262"/>
      <c r="AA190" s="262"/>
      <c r="AB190" s="261"/>
      <c r="AC190" s="261"/>
      <c r="AD190" s="261"/>
      <c r="AE190" s="261"/>
      <c r="AF190" s="193"/>
      <c r="AG190" s="193"/>
      <c r="AH190" s="193"/>
      <c r="AI190" s="261"/>
      <c r="AJ190" s="261"/>
      <c r="AK190" s="261"/>
      <c r="AL190" s="271"/>
      <c r="AM190" s="272"/>
      <c r="AN190" s="272"/>
      <c r="AO190" s="272"/>
      <c r="AP190" s="272"/>
      <c r="AQ190" s="261"/>
      <c r="AR190" s="194"/>
      <c r="AS190" s="194"/>
      <c r="AT190" s="194"/>
      <c r="AU190" s="194"/>
    </row>
    <row r="191" spans="8:47" s="258" customFormat="1">
      <c r="V191" s="193"/>
      <c r="W191" s="193"/>
      <c r="X191" s="193"/>
      <c r="Y191" s="193"/>
      <c r="Z191" s="193"/>
      <c r="AA191" s="193"/>
      <c r="AB191" s="193"/>
      <c r="AC191" s="193"/>
      <c r="AD191" s="193"/>
      <c r="AE191" s="193"/>
      <c r="AF191" s="193"/>
      <c r="AG191" s="193"/>
      <c r="AH191" s="193"/>
      <c r="AI191" s="261"/>
      <c r="AJ191" s="261"/>
      <c r="AK191" s="261"/>
      <c r="AL191" s="271"/>
      <c r="AM191" s="272"/>
      <c r="AN191" s="272"/>
      <c r="AO191" s="272"/>
      <c r="AP191" s="272"/>
      <c r="AQ191" s="261"/>
      <c r="AR191" s="194"/>
      <c r="AS191" s="194"/>
      <c r="AT191" s="194"/>
      <c r="AU191" s="194"/>
    </row>
    <row r="192" spans="8:47" s="258" customFormat="1">
      <c r="V192" s="193"/>
      <c r="W192" s="193"/>
      <c r="X192" s="193"/>
      <c r="Y192" s="193"/>
      <c r="Z192" s="193"/>
      <c r="AA192" s="193"/>
      <c r="AB192" s="193"/>
      <c r="AC192" s="193"/>
      <c r="AD192" s="193"/>
      <c r="AE192" s="193"/>
      <c r="AF192" s="193"/>
      <c r="AG192" s="193"/>
      <c r="AH192" s="193"/>
      <c r="AI192" s="261"/>
      <c r="AJ192" s="261"/>
      <c r="AK192" s="261"/>
      <c r="AL192" s="271"/>
      <c r="AM192" s="272"/>
      <c r="AN192" s="272"/>
      <c r="AO192" s="272"/>
      <c r="AP192" s="272"/>
      <c r="AQ192" s="261"/>
      <c r="AR192" s="194"/>
      <c r="AS192" s="194"/>
      <c r="AT192" s="194"/>
      <c r="AU192" s="194"/>
    </row>
    <row r="193" spans="22:47" s="258" customFormat="1">
      <c r="V193" s="193"/>
      <c r="W193" s="193"/>
      <c r="X193" s="193"/>
      <c r="Y193" s="193"/>
      <c r="Z193" s="193"/>
      <c r="AA193" s="193"/>
      <c r="AB193" s="193"/>
      <c r="AC193" s="193"/>
      <c r="AD193" s="193"/>
      <c r="AE193" s="193"/>
      <c r="AF193" s="193"/>
      <c r="AG193" s="193"/>
      <c r="AH193" s="193"/>
      <c r="AI193" s="261"/>
      <c r="AJ193" s="261"/>
      <c r="AK193" s="261"/>
      <c r="AL193" s="271"/>
      <c r="AM193" s="272"/>
      <c r="AN193" s="272"/>
      <c r="AO193" s="272"/>
      <c r="AP193" s="272"/>
      <c r="AQ193" s="261"/>
      <c r="AR193" s="194"/>
      <c r="AS193" s="194"/>
      <c r="AT193" s="194"/>
      <c r="AU193" s="194"/>
    </row>
    <row r="194" spans="22:47" s="258" customFormat="1">
      <c r="V194" s="193"/>
      <c r="W194" s="193"/>
      <c r="X194" s="193"/>
      <c r="Y194" s="193"/>
      <c r="Z194" s="193"/>
      <c r="AA194" s="193"/>
      <c r="AB194" s="193"/>
      <c r="AC194" s="193"/>
      <c r="AD194" s="193"/>
      <c r="AE194" s="193"/>
      <c r="AF194" s="193"/>
      <c r="AG194" s="193"/>
      <c r="AH194" s="193"/>
      <c r="AI194" s="261"/>
      <c r="AJ194" s="261"/>
      <c r="AK194" s="261"/>
      <c r="AL194" s="271"/>
      <c r="AM194" s="272"/>
      <c r="AN194" s="272"/>
      <c r="AO194" s="272"/>
      <c r="AP194" s="272"/>
      <c r="AQ194" s="261"/>
      <c r="AR194" s="194"/>
      <c r="AS194" s="194"/>
      <c r="AT194" s="194"/>
      <c r="AU194" s="194"/>
    </row>
    <row r="195" spans="22:47" s="258" customFormat="1">
      <c r="AJ195" s="261"/>
      <c r="AK195" s="261"/>
      <c r="AL195" s="271"/>
      <c r="AM195" s="272"/>
      <c r="AN195" s="272"/>
      <c r="AO195" s="272"/>
      <c r="AP195" s="272"/>
      <c r="AQ195" s="261"/>
      <c r="AR195" s="194"/>
      <c r="AS195" s="194"/>
      <c r="AT195" s="194"/>
      <c r="AU195" s="194"/>
    </row>
    <row r="196" spans="22:47" s="258" customFormat="1">
      <c r="AJ196" s="261"/>
      <c r="AK196" s="261"/>
      <c r="AL196" s="271"/>
      <c r="AM196" s="272"/>
      <c r="AN196" s="272"/>
      <c r="AO196" s="272"/>
      <c r="AP196" s="272"/>
      <c r="AQ196" s="261"/>
      <c r="AR196" s="194"/>
      <c r="AS196" s="194"/>
      <c r="AT196" s="194"/>
      <c r="AU196" s="194"/>
    </row>
    <row r="197" spans="22:47" s="258" customFormat="1">
      <c r="AJ197" s="261"/>
      <c r="AK197" s="261"/>
      <c r="AL197" s="261"/>
      <c r="AM197" s="261"/>
      <c r="AN197" s="262"/>
      <c r="AO197" s="262"/>
      <c r="AP197" s="262"/>
      <c r="AQ197" s="261"/>
      <c r="AR197" s="194"/>
      <c r="AS197" s="194"/>
      <c r="AT197" s="194"/>
      <c r="AU197" s="194"/>
    </row>
    <row r="198" spans="22:47" s="258" customFormat="1">
      <c r="AJ198" s="261"/>
      <c r="AK198" s="261"/>
      <c r="AL198" s="261"/>
      <c r="AM198" s="261"/>
      <c r="AN198" s="262"/>
      <c r="AO198" s="262"/>
      <c r="AP198" s="262"/>
      <c r="AQ198" s="261"/>
      <c r="AR198" s="194"/>
      <c r="AS198" s="194"/>
      <c r="AT198" s="194"/>
      <c r="AU198" s="194"/>
    </row>
    <row r="199" spans="22:47" s="258" customFormat="1">
      <c r="AJ199" s="193"/>
      <c r="AK199" s="193"/>
      <c r="AL199" s="193"/>
      <c r="AM199" s="193"/>
      <c r="AN199" s="194"/>
      <c r="AO199" s="194"/>
      <c r="AP199" s="194"/>
      <c r="AQ199" s="193"/>
      <c r="AR199" s="194"/>
      <c r="AS199" s="194"/>
      <c r="AT199" s="194"/>
      <c r="AU199" s="194"/>
    </row>
  </sheetData>
  <mergeCells count="16">
    <mergeCell ref="I56:L56"/>
    <mergeCell ref="O56:Q56"/>
    <mergeCell ref="K3:M3"/>
    <mergeCell ref="K4:M5"/>
    <mergeCell ref="K6:M8"/>
    <mergeCell ref="O21:T21"/>
    <mergeCell ref="O22:T25"/>
    <mergeCell ref="I62:L62"/>
    <mergeCell ref="I63:L63"/>
    <mergeCell ref="I64:L64"/>
    <mergeCell ref="I57:L57"/>
    <mergeCell ref="O57:Q59"/>
    <mergeCell ref="I58:L58"/>
    <mergeCell ref="I59:L59"/>
    <mergeCell ref="I60:L60"/>
    <mergeCell ref="I61:L61"/>
  </mergeCells>
  <dataValidations count="8">
    <dataValidation type="list" allowBlank="1" showInputMessage="1" showErrorMessage="1" sqref="O158" xr:uid="{A0BEA520-C8D5-4D9C-8BCF-3AD6EE20DFF6}">
      <formula1>"x, x̅, r"</formula1>
    </dataValidation>
    <dataValidation type="list" allowBlank="1" showInputMessage="1" showErrorMessage="1" sqref="Q158" xr:uid="{D88EDBF7-380B-4796-B6CB-BACA6ACB198C}">
      <formula1>"P(x), P(x̅)"</formula1>
    </dataValidation>
    <dataValidation type="list" allowBlank="1" showInputMessage="1" showErrorMessage="1" sqref="L164" xr:uid="{670D1C13-CE74-4720-8587-C1BD734DF224}">
      <formula1>"left, right"</formula1>
    </dataValidation>
    <dataValidation type="list" allowBlank="1" showInputMessage="1" showErrorMessage="1" sqref="L160:L161" xr:uid="{EABDF115-C624-4DB6-8533-3FFFB0806F91}">
      <formula1>"left, right, two left, two right"</formula1>
    </dataValidation>
    <dataValidation type="list" allowBlank="1" showInputMessage="1" showErrorMessage="1" sqref="J160:J161 J164" xr:uid="{1990FB95-A1CF-41A2-B1DB-672E7F999634}">
      <formula1>"normal pop, normal x̅,  T x̅"</formula1>
    </dataValidation>
    <dataValidation type="list" allowBlank="1" showInputMessage="1" showErrorMessage="1" sqref="P158" xr:uid="{8B6D9667-B25D-41BD-BE6B-72FA02C1EA0A}">
      <formula1>"z score, t score"</formula1>
    </dataValidation>
    <dataValidation type="list" allowBlank="1" showInputMessage="1" showErrorMessage="1" sqref="N158" xr:uid="{1FDE159C-FCF9-491A-BCDF-EE88EF2B9F0D}">
      <formula1>"σ, σ(x̅) = σ/√n, σ̂(x̅) = s/√n"</formula1>
    </dataValidation>
    <dataValidation type="whole" allowBlank="1" showInputMessage="1" showErrorMessage="1" sqref="S48 AE54" xr:uid="{5536BD51-C621-48F9-B580-551A823507E5}">
      <formula1>0</formula1>
      <formula2>3</formula2>
    </dataValidation>
  </dataValidations>
  <pageMargins left="0.7" right="0.7" top="0.75" bottom="0.75" header="0.3" footer="0.3"/>
  <pageSetup orientation="portrait" verticalDpi="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E6E3B5-C36C-4677-8A16-3C5C4C0BB288}">
  <dimension ref="A1:BH199"/>
  <sheetViews>
    <sheetView showGridLines="0" topLeftCell="E1" zoomScale="140" zoomScaleNormal="140" workbookViewId="0">
      <pane ySplit="2" topLeftCell="A51" activePane="bottomLeft" state="frozen"/>
      <selection pane="bottomLeft" activeCell="M68" sqref="M68"/>
    </sheetView>
  </sheetViews>
  <sheetFormatPr defaultColWidth="10.81640625" defaultRowHeight="14.5"/>
  <cols>
    <col min="1" max="1" width="8.6328125" customWidth="1"/>
    <col min="2" max="2" width="13.26953125" style="17" customWidth="1"/>
    <col min="3" max="3" width="12.81640625" style="17" customWidth="1"/>
    <col min="4" max="4" width="12" style="17" customWidth="1"/>
    <col min="5" max="5" width="11.1796875" style="18" customWidth="1"/>
    <col min="6" max="6" width="7.36328125" style="17" bestFit="1" customWidth="1"/>
    <col min="7" max="7" width="28.81640625" style="17" bestFit="1" customWidth="1"/>
    <col min="8" max="8" width="37.81640625" style="17" customWidth="1"/>
    <col min="9" max="9" width="27" style="17" customWidth="1"/>
    <col min="10" max="10" width="19.81640625" style="17" customWidth="1"/>
    <col min="11" max="11" width="10.81640625" style="17"/>
    <col min="12" max="12" width="18" style="17" customWidth="1"/>
    <col min="13" max="14" width="10.81640625" style="17"/>
    <col min="15" max="15" width="13.1796875" style="17" customWidth="1"/>
    <col min="16" max="16" width="13.6328125" style="17" bestFit="1" customWidth="1"/>
    <col min="17" max="17" width="14.453125" style="17" bestFit="1" customWidth="1"/>
    <col min="18" max="18" width="7.81640625" customWidth="1"/>
    <col min="20" max="20" width="24.81640625" bestFit="1" customWidth="1"/>
    <col min="21" max="21" width="100.1796875" style="17" customWidth="1"/>
    <col min="22" max="23" width="11.81640625" style="17" customWidth="1"/>
    <col min="24" max="25" width="20.1796875" style="17" customWidth="1"/>
    <col min="26" max="26" width="23.1796875" style="17" bestFit="1" customWidth="1"/>
    <col min="27" max="27" width="17.1796875" style="17" bestFit="1" customWidth="1"/>
    <col min="28" max="28" width="11" style="17" bestFit="1" customWidth="1"/>
    <col min="29" max="29" width="6.81640625" style="17" bestFit="1" customWidth="1"/>
    <col min="30" max="30" width="13.36328125" style="17" bestFit="1" customWidth="1"/>
    <col min="31" max="31" width="8.1796875" style="17" bestFit="1" customWidth="1"/>
    <col min="32" max="32" width="53" style="17" customWidth="1"/>
    <col min="33" max="37" width="15" style="17" customWidth="1"/>
    <col min="38" max="38" width="14.453125" style="17" customWidth="1"/>
    <col min="39" max="56" width="10.81640625" style="17"/>
    <col min="57" max="61" width="11" style="17" customWidth="1"/>
    <col min="62" max="16384" width="10.81640625" style="17"/>
  </cols>
  <sheetData>
    <row r="1" spans="1:60" ht="22" customHeight="1">
      <c r="A1" s="176" t="s">
        <v>781</v>
      </c>
      <c r="B1" s="176" t="s">
        <v>463</v>
      </c>
      <c r="C1" s="176" t="s">
        <v>782</v>
      </c>
      <c r="D1" s="177" t="str" cm="1">
        <f t="array" aca="1" ref="D1" ca="1">IFERROR(
    _xlfn.LET(
        _xlpm.FileName, MID(CELL("filename", A1), FIND("]", CELL("filename", A1)) + 1, 255),
        _xlpm.DynamicRef, INDIRECT("'#_" &amp; _xlpm.FileName &amp; "'!" &amp; C2),
        IF(
            TYPE(_xlpm.DynamicRef) = 1,
            VLOOKUP(
                CELL("format", _xlpm.DynamicRef),
                FormatCodesSFX!$A$4:$B$53,
                2,
                FALSE
            ),
            _xlfn.SWITCH(
                TYPE(_xlpm.DynamicRef),
                2, "short text",
                4, "logical",
                16, "error",
                64, "long text",
                "Other"
            )
        )
    ),
    "Error in formula"
)</f>
        <v>error</v>
      </c>
      <c r="E1" s="176"/>
      <c r="F1" s="176"/>
      <c r="G1" s="176"/>
      <c r="H1" s="176"/>
      <c r="I1" s="177" t="str" cm="1">
        <f t="array" ref="I1">_xlfn.IFS(ROW(A100)&lt;100,"Undo deleted row or quit without saving",COLUMN(AZ1)&lt;52,"Undo deleted column or quit without saving",ROW(A100)&gt;100,"Undo inserted row or quit without saving",COLUMN(AZ1)&gt;52,"Undo inserted column or quit without saving",Scoreboard!$F$23&lt;&gt;"","Security compromised: Undo last action or quit without saving",TRUE=TRUE,"J Bobcat")</f>
        <v>J Bobcat</v>
      </c>
      <c r="J1" s="177"/>
      <c r="K1" s="177"/>
      <c r="L1" s="177" t="s">
        <v>783</v>
      </c>
      <c r="M1" s="177"/>
      <c r="N1" s="177"/>
      <c r="O1" s="177"/>
      <c r="P1" s="178" t="s">
        <v>784</v>
      </c>
      <c r="Q1" s="177"/>
      <c r="R1" s="177"/>
      <c r="S1" s="200" t="s">
        <v>787</v>
      </c>
      <c r="T1" s="180"/>
      <c r="U1" s="179"/>
      <c r="V1" s="180"/>
      <c r="W1" s="179"/>
      <c r="X1" s="176" t="str">
        <f t="shared" ref="X1:AA2" si="0">A1</f>
        <v>earned</v>
      </c>
      <c r="Y1" s="176" t="str">
        <f t="shared" si="0"/>
        <v>possible</v>
      </c>
      <c r="Z1" s="176" t="str">
        <f t="shared" si="0"/>
        <v>cell</v>
      </c>
      <c r="AA1" s="177" t="str">
        <f t="shared" ca="1" si="0"/>
        <v>error</v>
      </c>
      <c r="AB1" s="176"/>
      <c r="AC1" s="176"/>
      <c r="AD1" s="181"/>
      <c r="AE1" s="181"/>
      <c r="AF1" s="177" t="str">
        <f>I1</f>
        <v>J Bobcat</v>
      </c>
      <c r="AG1" s="177"/>
      <c r="AH1" s="181"/>
      <c r="AI1" s="181"/>
      <c r="AJ1" s="181"/>
      <c r="AK1" s="181"/>
      <c r="AL1" s="177" t="s">
        <v>783</v>
      </c>
      <c r="AM1" s="181"/>
      <c r="AN1" s="181"/>
      <c r="AO1" s="181"/>
    </row>
    <row r="2" spans="1:60" ht="23" customHeight="1" thickBot="1">
      <c r="A2" s="182">
        <f ca="1">'Empirical RuleSC'!$A$2</f>
        <v>0</v>
      </c>
      <c r="B2" s="183">
        <f>'Empirical RuleSC'!$B$2</f>
        <v>17</v>
      </c>
      <c r="C2" s="182" t="str" cm="1">
        <f t="array" aca="1" ref="C2" ca="1">SUBSTITUTE(IF(LEN(CELL("address"))&lt;15,CELL("address"),""),"$","")</f>
        <v/>
      </c>
      <c r="D2" s="184" t="str">
        <f ca="1">IF(ISNUMBER(SEARCH("FeedbackSFX!",_xlfn.FORMULATEXT(INDIRECT("'Empirical RuleSC'!"&amp;C2)))),"DRAGGING CELLS IS NOT PERMITTED. PLEASE UNDO LAST ACTION!!",IF($P$1&lt;&gt;"Feedback OFF",IFERROR(HLOOKUP(INDIRECT("'Empirical RuleSC'!"&amp;C2),FeedbackSFX!$B$2:$N$10,IF($P$1="Feedback ON", 2, FeedbackSFX!B1), FALSE), ""),""))</f>
        <v/>
      </c>
      <c r="E2" s="185"/>
      <c r="F2" s="185"/>
      <c r="G2" s="185"/>
      <c r="H2" s="185"/>
      <c r="I2" s="186"/>
      <c r="J2" s="185"/>
      <c r="K2" s="185"/>
      <c r="L2" s="185"/>
      <c r="M2" s="185"/>
      <c r="N2" s="185"/>
      <c r="O2" s="185"/>
      <c r="P2" s="192" t="str">
        <f ca="1">IF(Scoreboard!$E$4="Excel version: Invalid","****ERROR: Scoreboard requires Excel 365 or 2021 to run****", "")</f>
        <v/>
      </c>
      <c r="Q2" s="185"/>
      <c r="R2" s="185"/>
      <c r="S2" s="187"/>
      <c r="T2" s="188"/>
      <c r="U2" s="189"/>
      <c r="V2" s="188"/>
      <c r="W2" s="189"/>
      <c r="X2" s="190">
        <f t="shared" ca="1" si="0"/>
        <v>0</v>
      </c>
      <c r="Y2" s="190">
        <f t="shared" si="0"/>
        <v>17</v>
      </c>
      <c r="Z2" s="190" t="str">
        <f t="shared" ca="1" si="0"/>
        <v/>
      </c>
      <c r="AA2" s="184" t="str">
        <f t="shared" ca="1" si="0"/>
        <v/>
      </c>
      <c r="AB2" s="185"/>
      <c r="AC2" s="185"/>
      <c r="AD2" s="191"/>
      <c r="AE2" s="191"/>
      <c r="AF2" s="191"/>
      <c r="AG2" s="191"/>
      <c r="AH2" s="191"/>
      <c r="AI2" s="191"/>
      <c r="AJ2" s="191"/>
      <c r="AK2" s="191"/>
      <c r="AL2" s="191"/>
      <c r="AM2" s="191"/>
      <c r="AN2" s="191"/>
      <c r="AO2" s="191"/>
    </row>
    <row r="3" spans="1:60">
      <c r="K3" s="443" t="s">
        <v>23</v>
      </c>
      <c r="L3" s="444"/>
      <c r="M3" s="445"/>
    </row>
    <row r="4" spans="1:60" s="21" customFormat="1" ht="15.5" customHeight="1">
      <c r="B4" s="19"/>
      <c r="C4" s="19"/>
      <c r="D4" s="19"/>
      <c r="E4" s="20"/>
      <c r="G4" s="22" t="s">
        <v>136</v>
      </c>
      <c r="H4" s="23" t="s">
        <v>137</v>
      </c>
      <c r="I4" s="22" t="s">
        <v>138</v>
      </c>
      <c r="J4" s="19"/>
      <c r="K4" s="437" t="s">
        <v>139</v>
      </c>
      <c r="L4" s="438"/>
      <c r="M4" s="439"/>
      <c r="N4" s="19"/>
      <c r="O4" s="19"/>
      <c r="P4" s="19"/>
      <c r="Q4"/>
      <c r="R4"/>
      <c r="S4"/>
      <c r="U4" s="24"/>
      <c r="V4" s="24"/>
      <c r="W4" s="24"/>
      <c r="X4" s="25"/>
      <c r="Y4" s="25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5"/>
      <c r="AN4" s="25"/>
      <c r="AO4" s="25"/>
      <c r="AP4" s="24"/>
      <c r="AR4" s="26"/>
      <c r="AS4" s="26"/>
      <c r="AT4" s="211" t="str">
        <f>AG50</f>
        <v>x</v>
      </c>
      <c r="AU4" s="26"/>
      <c r="AV4"/>
    </row>
    <row r="5" spans="1:60" s="21" customFormat="1" ht="31">
      <c r="B5" s="28" t="s">
        <v>140</v>
      </c>
      <c r="C5" s="19"/>
      <c r="D5" s="19"/>
      <c r="E5" s="20"/>
      <c r="G5" s="29" t="s">
        <v>81</v>
      </c>
      <c r="H5" s="30" t="s">
        <v>80</v>
      </c>
      <c r="I5" s="372"/>
      <c r="J5"/>
      <c r="K5" s="437"/>
      <c r="L5" s="438"/>
      <c r="M5" s="439"/>
      <c r="N5" s="19"/>
      <c r="O5" s="19"/>
      <c r="P5" s="19"/>
      <c r="Q5"/>
      <c r="R5"/>
      <c r="S5"/>
      <c r="U5" s="24"/>
      <c r="V5" s="24"/>
      <c r="W5" s="24"/>
      <c r="X5" s="25"/>
      <c r="Y5" s="25"/>
      <c r="Z5" s="24"/>
      <c r="AA5" s="24"/>
      <c r="AB5" s="17"/>
      <c r="AC5" s="17"/>
      <c r="AD5" s="17"/>
      <c r="AE5" s="17"/>
      <c r="AF5" s="17"/>
      <c r="AG5" s="24"/>
      <c r="AH5" s="24"/>
      <c r="AI5" s="24"/>
      <c r="AJ5" s="24"/>
      <c r="AK5" s="31"/>
      <c r="AL5" s="24"/>
      <c r="AM5" s="25"/>
      <c r="AN5" s="25"/>
      <c r="AO5" s="25"/>
      <c r="AP5" s="24"/>
      <c r="AR5" s="211" t="s">
        <v>120</v>
      </c>
      <c r="AS5" s="211" t="s">
        <v>141</v>
      </c>
      <c r="AT5" s="211" t="s">
        <v>142</v>
      </c>
      <c r="AU5" s="211" t="s">
        <v>143</v>
      </c>
      <c r="AV5"/>
    </row>
    <row r="6" spans="1:60" s="21" customFormat="1" ht="17.5" customHeight="1">
      <c r="B6" s="19" t="s">
        <v>144</v>
      </c>
      <c r="C6" s="19"/>
      <c r="D6" s="19"/>
      <c r="E6" s="20"/>
      <c r="G6" s="29" t="s">
        <v>145</v>
      </c>
      <c r="H6" s="30" t="s">
        <v>146</v>
      </c>
      <c r="I6" s="233"/>
      <c r="J6"/>
      <c r="K6" s="437" t="s">
        <v>147</v>
      </c>
      <c r="L6" s="438"/>
      <c r="M6" s="439"/>
      <c r="N6" s="19"/>
      <c r="O6" s="19"/>
      <c r="P6" s="19"/>
      <c r="Q6"/>
      <c r="R6"/>
      <c r="S6"/>
      <c r="U6" s="24"/>
      <c r="V6" s="24"/>
      <c r="W6" s="24"/>
      <c r="X6" s="25"/>
      <c r="Y6" s="25"/>
      <c r="Z6" s="24"/>
      <c r="AA6" s="24"/>
      <c r="AB6" s="17"/>
      <c r="AC6" s="17"/>
      <c r="AD6" s="17"/>
      <c r="AE6" s="17"/>
      <c r="AF6" s="24"/>
      <c r="AG6" s="24"/>
      <c r="AH6" s="24"/>
      <c r="AI6" s="24"/>
      <c r="AJ6" s="24"/>
      <c r="AK6" s="31"/>
      <c r="AL6" s="24"/>
      <c r="AM6" s="25"/>
      <c r="AN6" s="25"/>
      <c r="AO6" s="25"/>
      <c r="AP6" s="24"/>
      <c r="AR6" s="211">
        <v>-2.3333333333333357</v>
      </c>
      <c r="AS6" s="211">
        <v>1.4E-2</v>
      </c>
      <c r="AT6" s="211">
        <f t="shared" ref="AT6:AT69" si="1">IF($AT$4="x",AS6,NA())</f>
        <v>1.4E-2</v>
      </c>
      <c r="AU6" s="211" t="str">
        <f t="shared" ref="AU6:AU69" si="2">IF($AB$68="","",$AB$68)</f>
        <v>x</v>
      </c>
      <c r="AV6"/>
    </row>
    <row r="7" spans="1:60" s="21" customFormat="1" ht="15.5">
      <c r="B7" s="21" t="s">
        <v>148</v>
      </c>
      <c r="C7" s="19"/>
      <c r="D7" s="19"/>
      <c r="E7" s="20"/>
      <c r="G7" s="29" t="s">
        <v>84</v>
      </c>
      <c r="H7" s="30" t="s">
        <v>83</v>
      </c>
      <c r="I7" s="373"/>
      <c r="J7"/>
      <c r="K7" s="437"/>
      <c r="L7" s="438"/>
      <c r="M7" s="439"/>
      <c r="N7" s="19"/>
      <c r="O7" s="19"/>
      <c r="P7" s="19"/>
      <c r="Q7"/>
      <c r="R7"/>
      <c r="S7"/>
      <c r="U7" s="24"/>
      <c r="V7" s="24"/>
      <c r="W7" s="24"/>
      <c r="X7" s="25"/>
      <c r="Y7" s="25"/>
      <c r="Z7" s="24"/>
      <c r="AA7" s="24"/>
      <c r="AB7" s="17"/>
      <c r="AC7" s="17"/>
      <c r="AD7" s="17"/>
      <c r="AE7" s="17"/>
      <c r="AF7" s="24"/>
      <c r="AG7" s="24"/>
      <c r="AH7" s="24"/>
      <c r="AI7" s="24"/>
      <c r="AJ7" s="24"/>
      <c r="AK7" s="24"/>
      <c r="AL7" s="24"/>
      <c r="AM7" s="25"/>
      <c r="AN7" s="25"/>
      <c r="AO7" s="25"/>
      <c r="AP7" s="24"/>
      <c r="AR7" s="211">
        <v>-2.1666666666666696</v>
      </c>
      <c r="AS7" s="211">
        <v>1.4E-2</v>
      </c>
      <c r="AT7" s="211">
        <f t="shared" si="1"/>
        <v>1.4E-2</v>
      </c>
      <c r="AU7" s="211" t="str">
        <f t="shared" si="2"/>
        <v>x</v>
      </c>
      <c r="AV7"/>
    </row>
    <row r="8" spans="1:60" s="21" customFormat="1" ht="15.5">
      <c r="B8" s="33"/>
      <c r="C8" s="33"/>
      <c r="D8" s="33"/>
      <c r="E8" s="34"/>
      <c r="F8" s="33"/>
      <c r="G8" s="35"/>
      <c r="H8" s="33"/>
      <c r="I8" s="33"/>
      <c r="J8" s="33"/>
      <c r="K8" s="440"/>
      <c r="L8" s="441"/>
      <c r="M8" s="442"/>
      <c r="N8" s="19"/>
      <c r="O8" s="19"/>
      <c r="P8" s="33"/>
      <c r="Q8" s="33"/>
      <c r="R8"/>
      <c r="S8"/>
      <c r="T8"/>
      <c r="V8" s="24"/>
      <c r="W8" s="24"/>
      <c r="X8" s="24"/>
      <c r="Y8" s="25"/>
      <c r="Z8" s="25"/>
      <c r="AA8" s="24"/>
      <c r="AB8" s="24"/>
      <c r="AC8" s="17"/>
      <c r="AD8" s="17"/>
      <c r="AE8" s="17"/>
      <c r="AF8" s="17"/>
      <c r="AG8" s="24"/>
      <c r="AH8" s="24"/>
      <c r="AI8" s="24"/>
      <c r="AJ8" s="24"/>
      <c r="AK8" s="24"/>
      <c r="AL8" s="24"/>
      <c r="AM8" s="24"/>
      <c r="AN8" s="25"/>
      <c r="AO8" s="25"/>
      <c r="AP8" s="25"/>
      <c r="AQ8" s="24"/>
      <c r="AR8" s="211">
        <v>-1.8333333333333366</v>
      </c>
      <c r="AS8" s="211">
        <v>1.4E-2</v>
      </c>
      <c r="AT8" s="211">
        <f t="shared" si="1"/>
        <v>1.4E-2</v>
      </c>
      <c r="AU8" s="211" t="str">
        <f t="shared" si="2"/>
        <v>x</v>
      </c>
      <c r="AV8"/>
      <c r="AW8"/>
    </row>
    <row r="9" spans="1:60" s="21" customFormat="1" ht="15.5">
      <c r="B9" s="36" t="s">
        <v>149</v>
      </c>
      <c r="C9" s="36" t="s">
        <v>150</v>
      </c>
      <c r="D9" s="36" t="s">
        <v>151</v>
      </c>
      <c r="E9" s="37" t="s">
        <v>815</v>
      </c>
      <c r="F9" s="38"/>
      <c r="G9" s="39"/>
      <c r="H9" s="40"/>
      <c r="I9" s="40"/>
      <c r="J9" s="33"/>
      <c r="K9" s="19"/>
      <c r="L9" s="19"/>
      <c r="M9" s="19"/>
      <c r="N9"/>
      <c r="O9"/>
      <c r="P9" s="33"/>
      <c r="Q9" s="33"/>
      <c r="R9"/>
      <c r="S9"/>
      <c r="T9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31"/>
      <c r="AM9" s="24"/>
      <c r="AN9" s="25"/>
      <c r="AO9" s="25"/>
      <c r="AP9" s="25"/>
      <c r="AQ9" s="24"/>
      <c r="AR9" s="211">
        <v>-1.6666666666666696</v>
      </c>
      <c r="AS9" s="211">
        <v>1.4E-2</v>
      </c>
      <c r="AT9" s="211">
        <f t="shared" si="1"/>
        <v>1.4E-2</v>
      </c>
      <c r="AU9" s="211" t="str">
        <f t="shared" si="2"/>
        <v>x</v>
      </c>
      <c r="AV9"/>
      <c r="AW9"/>
    </row>
    <row r="10" spans="1:60" s="21" customFormat="1" ht="15.5">
      <c r="B10" s="41" t="s">
        <v>153</v>
      </c>
      <c r="C10" s="41" t="s">
        <v>154</v>
      </c>
      <c r="D10" s="41" t="s">
        <v>155</v>
      </c>
      <c r="E10" s="42">
        <v>6.5</v>
      </c>
      <c r="F10" s="38"/>
      <c r="G10" s="43"/>
      <c r="H10" s="33"/>
      <c r="I10" s="33"/>
      <c r="J10" s="33"/>
      <c r="K10" s="33"/>
      <c r="L10" s="33"/>
      <c r="M10"/>
      <c r="N10"/>
      <c r="O10" s="33"/>
      <c r="P10" s="33"/>
      <c r="Q10" s="33"/>
      <c r="R10"/>
      <c r="S10"/>
      <c r="T10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31"/>
      <c r="AM10" s="24"/>
      <c r="AN10" s="25"/>
      <c r="AO10" s="25"/>
      <c r="AP10" s="25"/>
      <c r="AQ10" s="24"/>
      <c r="AR10" s="211">
        <v>-1.5000000000000027</v>
      </c>
      <c r="AS10" s="211">
        <v>1.4E-2</v>
      </c>
      <c r="AT10" s="211">
        <f t="shared" si="1"/>
        <v>1.4E-2</v>
      </c>
      <c r="AU10" s="211" t="str">
        <f t="shared" si="2"/>
        <v>x</v>
      </c>
      <c r="AV10"/>
      <c r="AW10"/>
    </row>
    <row r="11" spans="1:60" s="21" customFormat="1" ht="15.5">
      <c r="B11" s="41" t="s">
        <v>156</v>
      </c>
      <c r="C11" s="41" t="s">
        <v>157</v>
      </c>
      <c r="D11" s="41" t="s">
        <v>158</v>
      </c>
      <c r="E11" s="42">
        <v>6.72</v>
      </c>
      <c r="F11" s="38"/>
      <c r="G11" s="44" t="s">
        <v>159</v>
      </c>
      <c r="H11" s="33"/>
      <c r="I11" s="33"/>
      <c r="J11" s="33"/>
      <c r="K11" s="33"/>
      <c r="L11" s="33"/>
      <c r="M11"/>
      <c r="N11"/>
      <c r="O11" s="33"/>
      <c r="P11" s="33"/>
      <c r="Q11" s="33"/>
      <c r="R11"/>
      <c r="S11"/>
      <c r="T11"/>
      <c r="V11" s="18"/>
      <c r="W11" s="18"/>
      <c r="X11" s="25"/>
      <c r="Y11" s="25"/>
      <c r="Z11" s="25"/>
      <c r="AA11" s="25"/>
      <c r="AB11" s="25"/>
      <c r="AC11" s="25"/>
      <c r="AD11" s="25"/>
      <c r="AE11" s="25"/>
      <c r="AF11" s="25"/>
      <c r="AG11" s="24"/>
      <c r="AH11" s="24"/>
      <c r="AI11" s="24"/>
      <c r="AJ11" s="24"/>
      <c r="AK11" s="24"/>
      <c r="AL11" s="31"/>
      <c r="AM11" s="24"/>
      <c r="AN11" s="25"/>
      <c r="AO11" s="25"/>
      <c r="AP11" s="25"/>
      <c r="AQ11" s="24"/>
      <c r="AR11" s="211">
        <v>-1.3333333333333357</v>
      </c>
      <c r="AS11" s="211">
        <v>1.4E-2</v>
      </c>
      <c r="AT11" s="211">
        <f t="shared" si="1"/>
        <v>1.4E-2</v>
      </c>
      <c r="AU11" s="211" t="str">
        <f t="shared" si="2"/>
        <v>x</v>
      </c>
      <c r="AV11"/>
      <c r="AW11"/>
    </row>
    <row r="12" spans="1:60" s="21" customFormat="1" ht="15.5">
      <c r="B12" s="41" t="s">
        <v>160</v>
      </c>
      <c r="C12" s="41" t="s">
        <v>161</v>
      </c>
      <c r="D12" s="41" t="s">
        <v>162</v>
      </c>
      <c r="E12" s="42">
        <v>6.72</v>
      </c>
      <c r="F12" s="38"/>
      <c r="G12" s="374"/>
      <c r="H12"/>
      <c r="I12"/>
      <c r="J12" s="33"/>
      <c r="K12"/>
      <c r="L12"/>
      <c r="M12"/>
      <c r="N12"/>
      <c r="O12" s="33"/>
      <c r="P12" s="33"/>
      <c r="Q12" s="33"/>
      <c r="R12"/>
      <c r="S12"/>
      <c r="T12"/>
      <c r="V12" s="18"/>
      <c r="W12" s="18"/>
      <c r="X12" s="25"/>
      <c r="Y12" s="25"/>
      <c r="Z12" s="25"/>
      <c r="AA12" s="25"/>
      <c r="AB12" s="25"/>
      <c r="AC12" s="25"/>
      <c r="AD12" s="25"/>
      <c r="AE12" s="25"/>
      <c r="AF12" s="25"/>
      <c r="AG12" s="24"/>
      <c r="AH12" s="24"/>
      <c r="AI12" s="24"/>
      <c r="AJ12" s="24"/>
      <c r="AK12" s="24"/>
      <c r="AL12" s="24"/>
      <c r="AM12" s="24"/>
      <c r="AN12" s="25"/>
      <c r="AO12" s="25"/>
      <c r="AP12" s="25"/>
      <c r="AQ12" s="24"/>
      <c r="AR12" s="211">
        <v>-1.1666666666666687</v>
      </c>
      <c r="AS12" s="211">
        <v>1.4E-2</v>
      </c>
      <c r="AT12" s="211">
        <f t="shared" si="1"/>
        <v>1.4E-2</v>
      </c>
      <c r="AU12" s="211" t="str">
        <f t="shared" si="2"/>
        <v>x</v>
      </c>
      <c r="AV12"/>
      <c r="AW12"/>
    </row>
    <row r="13" spans="1:60" s="21" customFormat="1" ht="15.5">
      <c r="B13" s="41" t="s">
        <v>163</v>
      </c>
      <c r="C13" s="41" t="s">
        <v>164</v>
      </c>
      <c r="D13" s="41" t="s">
        <v>165</v>
      </c>
      <c r="E13" s="45">
        <v>7.8</v>
      </c>
      <c r="F13" s="38"/>
      <c r="G13" s="46"/>
      <c r="H13"/>
      <c r="I13"/>
      <c r="J13" s="33"/>
      <c r="K13"/>
      <c r="L13"/>
      <c r="M13"/>
      <c r="N13" s="33"/>
      <c r="O13" s="47" t="s">
        <v>166</v>
      </c>
      <c r="P13" s="47" t="s">
        <v>167</v>
      </c>
      <c r="Q13" s="47" t="s">
        <v>168</v>
      </c>
      <c r="R13" s="47" t="s">
        <v>169</v>
      </c>
      <c r="S13" s="47" t="s">
        <v>170</v>
      </c>
      <c r="T13" s="47" t="s">
        <v>171</v>
      </c>
      <c r="V13" s="18"/>
      <c r="W13" s="18"/>
      <c r="X13" s="25"/>
      <c r="Y13" s="25"/>
      <c r="Z13" s="25"/>
      <c r="AA13" s="25"/>
      <c r="AB13" s="25"/>
      <c r="AC13" s="25"/>
      <c r="AD13" s="25"/>
      <c r="AE13" s="25"/>
      <c r="AF13" s="25"/>
      <c r="AG13" s="24"/>
      <c r="AH13" s="24"/>
      <c r="AI13" s="24"/>
      <c r="AJ13" s="24"/>
      <c r="AK13" s="24"/>
      <c r="AL13" s="24"/>
      <c r="AM13" s="24"/>
      <c r="AN13" s="25"/>
      <c r="AO13" s="25"/>
      <c r="AP13" s="25"/>
      <c r="AQ13" s="24"/>
      <c r="AR13" s="211">
        <v>-0.83333333333333526</v>
      </c>
      <c r="AS13" s="211">
        <v>1.4E-2</v>
      </c>
      <c r="AT13" s="211">
        <f t="shared" si="1"/>
        <v>1.4E-2</v>
      </c>
      <c r="AU13" s="211" t="str">
        <f t="shared" si="2"/>
        <v>x</v>
      </c>
      <c r="AV13"/>
      <c r="AW13"/>
    </row>
    <row r="14" spans="1:60" s="21" customFormat="1" ht="15.5">
      <c r="B14" s="41" t="s">
        <v>172</v>
      </c>
      <c r="C14" s="41" t="s">
        <v>173</v>
      </c>
      <c r="D14" s="41" t="s">
        <v>174</v>
      </c>
      <c r="E14" s="45">
        <v>7.95</v>
      </c>
      <c r="F14" s="38"/>
      <c r="G14" s="43"/>
      <c r="H14"/>
      <c r="I14"/>
      <c r="J14" s="33"/>
      <c r="K14"/>
      <c r="L14"/>
      <c r="M14"/>
      <c r="N14" s="33"/>
      <c r="O14" s="212">
        <v>0</v>
      </c>
      <c r="P14" s="214">
        <f>G12</f>
        <v>0</v>
      </c>
      <c r="Q14" s="212" t="str">
        <f>"&lt; " &amp;TEXT(P14,"#,##0")</f>
        <v>&lt; 0</v>
      </c>
      <c r="R14" s="212">
        <f>COUNTIFS($E$10:$E$109,"&gt;="&amp;O14,$E$10:$E$109,"&lt;"&amp;P14)</f>
        <v>0</v>
      </c>
      <c r="S14" s="213">
        <f t="shared" ref="S14:S19" si="3">R14/SUM($R$14:$R$19)</f>
        <v>0</v>
      </c>
      <c r="T14" s="213">
        <f>S14</f>
        <v>0</v>
      </c>
      <c r="V14" s="18"/>
      <c r="W14" s="18"/>
      <c r="X14" s="25"/>
      <c r="Y14" s="25"/>
      <c r="Z14" s="25"/>
      <c r="AA14" s="25"/>
      <c r="AB14" s="25"/>
      <c r="AC14" s="25"/>
      <c r="AD14" s="25"/>
      <c r="AE14" s="25"/>
      <c r="AF14" s="25"/>
      <c r="AG14" s="24"/>
      <c r="AH14" s="24"/>
      <c r="AI14" s="24"/>
      <c r="AJ14" s="24"/>
      <c r="AK14" s="24"/>
      <c r="AL14" s="24"/>
      <c r="AM14" s="24"/>
      <c r="AN14" s="25"/>
      <c r="AO14" s="25"/>
      <c r="AP14" s="25"/>
      <c r="AQ14" s="24"/>
      <c r="AR14" s="211">
        <v>-0.66666666666666874</v>
      </c>
      <c r="AS14" s="211">
        <v>1.4E-2</v>
      </c>
      <c r="AT14" s="211">
        <f t="shared" si="1"/>
        <v>1.4E-2</v>
      </c>
      <c r="AU14" s="211" t="str">
        <f t="shared" si="2"/>
        <v>x</v>
      </c>
      <c r="AV14"/>
      <c r="AW14"/>
    </row>
    <row r="15" spans="1:60" s="21" customFormat="1" ht="15.5">
      <c r="B15" s="41" t="s">
        <v>175</v>
      </c>
      <c r="C15" s="41" t="s">
        <v>176</v>
      </c>
      <c r="D15" s="41" t="s">
        <v>177</v>
      </c>
      <c r="E15" s="45">
        <v>8.08</v>
      </c>
      <c r="F15" s="38"/>
      <c r="G15" s="43"/>
      <c r="H15"/>
      <c r="I15"/>
      <c r="J15" s="33"/>
      <c r="K15" s="33"/>
      <c r="L15" s="33"/>
      <c r="M15" s="33"/>
      <c r="N15" s="33"/>
      <c r="O15" s="215">
        <f>P14</f>
        <v>0</v>
      </c>
      <c r="P15" s="214">
        <f>G25</f>
        <v>0</v>
      </c>
      <c r="Q15" s="212" t="str">
        <f>TEXT(O15,"#,##0")&amp;" to "&amp;TEXT(P15,"#,##0")</f>
        <v>0 to 0</v>
      </c>
      <c r="R15" s="212">
        <f>COUNTIFS($E$10:$E$109,"&gt;="&amp;O15,$E$10:$E$109,"&lt;"&amp;P15)</f>
        <v>0</v>
      </c>
      <c r="S15" s="213">
        <f t="shared" si="3"/>
        <v>0</v>
      </c>
      <c r="T15" s="213">
        <f>T14+S15</f>
        <v>0</v>
      </c>
      <c r="V15" s="18"/>
      <c r="W15" s="18"/>
      <c r="X15" s="25"/>
      <c r="Y15" s="25"/>
      <c r="Z15" s="25"/>
      <c r="AA15" s="25"/>
      <c r="AB15" s="25"/>
      <c r="AC15" s="25"/>
      <c r="AD15" s="25"/>
      <c r="AE15" s="25"/>
      <c r="AF15" s="25"/>
      <c r="AG15" s="24"/>
      <c r="AH15" s="24"/>
      <c r="AI15" s="24"/>
      <c r="AJ15" s="24"/>
      <c r="AK15" s="24"/>
      <c r="AL15" s="24"/>
      <c r="AM15" s="24"/>
      <c r="AN15" s="25"/>
      <c r="AO15" s="25"/>
      <c r="AP15" s="25"/>
      <c r="AQ15" s="24"/>
      <c r="AR15" s="211">
        <v>-0.50000000000000222</v>
      </c>
      <c r="AS15" s="211">
        <v>1.4E-2</v>
      </c>
      <c r="AT15" s="211">
        <f t="shared" si="1"/>
        <v>1.4E-2</v>
      </c>
      <c r="AU15" s="211" t="str">
        <f t="shared" si="2"/>
        <v>x</v>
      </c>
      <c r="AV15"/>
      <c r="AW15"/>
      <c r="BF15" s="48" t="s">
        <v>178</v>
      </c>
      <c r="BG15" s="48" t="s">
        <v>178</v>
      </c>
      <c r="BH15" s="48" t="s">
        <v>178</v>
      </c>
    </row>
    <row r="16" spans="1:60" s="21" customFormat="1" ht="15.5">
      <c r="B16" s="41" t="s">
        <v>179</v>
      </c>
      <c r="C16" s="41" t="s">
        <v>180</v>
      </c>
      <c r="D16" s="41" t="s">
        <v>181</v>
      </c>
      <c r="E16" s="45">
        <v>8.2100000000000009</v>
      </c>
      <c r="F16" s="38"/>
      <c r="G16" s="49"/>
      <c r="H16"/>
      <c r="I16"/>
      <c r="J16" s="33"/>
      <c r="K16" s="33"/>
      <c r="L16" s="33"/>
      <c r="M16" s="33"/>
      <c r="N16" s="33"/>
      <c r="O16" s="215">
        <f>P15</f>
        <v>0</v>
      </c>
      <c r="P16" s="214">
        <f>G60</f>
        <v>0</v>
      </c>
      <c r="Q16" s="212" t="str">
        <f>TEXT(O16,"#,##0")&amp;" to "&amp;TEXT(P16,"#,##0")</f>
        <v>0 to 0</v>
      </c>
      <c r="R16" s="212">
        <f>COUNTIFS($E$10:$E$109,"&gt;="&amp;O16,$E$10:$E$109,"&lt;"&amp;P16)</f>
        <v>0</v>
      </c>
      <c r="S16" s="213">
        <f t="shared" si="3"/>
        <v>0</v>
      </c>
      <c r="T16" s="213">
        <f>T15+S16</f>
        <v>0</v>
      </c>
      <c r="V16" s="18"/>
      <c r="W16" s="18"/>
      <c r="X16" s="25"/>
      <c r="Y16" s="25"/>
      <c r="Z16" s="25"/>
      <c r="AA16" s="25"/>
      <c r="AB16" s="25"/>
      <c r="AC16" s="25"/>
      <c r="AD16" s="25"/>
      <c r="AE16" s="25"/>
      <c r="AF16" s="25"/>
      <c r="AG16" s="24"/>
      <c r="AH16" s="24"/>
      <c r="AI16" s="24"/>
      <c r="AJ16" s="24"/>
      <c r="AK16" s="24"/>
      <c r="AL16" s="24"/>
      <c r="AM16" s="24"/>
      <c r="AN16" s="25"/>
      <c r="AO16" s="25"/>
      <c r="AP16" s="25"/>
      <c r="AQ16" s="24"/>
      <c r="AR16" s="211">
        <v>-0.33333333333333548</v>
      </c>
      <c r="AS16" s="211">
        <v>1.4E-2</v>
      </c>
      <c r="AT16" s="211">
        <f t="shared" si="1"/>
        <v>1.4E-2</v>
      </c>
      <c r="AU16" s="211" t="str">
        <f t="shared" si="2"/>
        <v>x</v>
      </c>
      <c r="AV16"/>
      <c r="AW16"/>
      <c r="BF16" s="48"/>
      <c r="BG16" s="48"/>
      <c r="BH16" s="48"/>
    </row>
    <row r="17" spans="2:60" s="21" customFormat="1" ht="15.5">
      <c r="B17" s="41" t="s">
        <v>182</v>
      </c>
      <c r="C17" s="41" t="s">
        <v>183</v>
      </c>
      <c r="D17" s="41" t="s">
        <v>184</v>
      </c>
      <c r="E17" s="45">
        <v>8.3000000000000007</v>
      </c>
      <c r="F17" s="38"/>
      <c r="G17" s="43"/>
      <c r="H17"/>
      <c r="I17"/>
      <c r="J17" s="33"/>
      <c r="K17" s="33"/>
      <c r="L17" s="33"/>
      <c r="M17" s="33"/>
      <c r="N17" s="33"/>
      <c r="O17" s="215">
        <f>P16</f>
        <v>0</v>
      </c>
      <c r="P17" s="214">
        <f>G94</f>
        <v>0</v>
      </c>
      <c r="Q17" s="212" t="str">
        <f>TEXT(O17,"#,##0")&amp;" to "&amp;TEXT(P17,"#,##0")</f>
        <v>0 to 0</v>
      </c>
      <c r="R17" s="212">
        <f>COUNTIFS($E$10:$E$109,"&gt;="&amp;O17,$E$10:$E$109,"&lt;"&amp;P17)</f>
        <v>0</v>
      </c>
      <c r="S17" s="213">
        <f t="shared" si="3"/>
        <v>0</v>
      </c>
      <c r="T17" s="213">
        <f>T16+S17</f>
        <v>0</v>
      </c>
      <c r="V17" s="18"/>
      <c r="W17" s="18"/>
      <c r="X17" s="25"/>
      <c r="Y17" s="25"/>
      <c r="Z17" s="25"/>
      <c r="AA17" s="25"/>
      <c r="AB17" s="25"/>
      <c r="AC17" s="25"/>
      <c r="AD17" s="25"/>
      <c r="AE17" s="25"/>
      <c r="AF17" s="25"/>
      <c r="AG17" s="24"/>
      <c r="AH17" s="24"/>
      <c r="AI17" s="24"/>
      <c r="AJ17" s="24"/>
      <c r="AK17" s="24"/>
      <c r="AL17" s="24"/>
      <c r="AM17" s="24"/>
      <c r="AN17" s="25"/>
      <c r="AO17" s="25"/>
      <c r="AP17" s="25"/>
      <c r="AQ17" s="24"/>
      <c r="AR17" s="211">
        <v>-0.16666666666666879</v>
      </c>
      <c r="AS17" s="211">
        <v>1.4E-2</v>
      </c>
      <c r="AT17" s="211">
        <f t="shared" si="1"/>
        <v>1.4E-2</v>
      </c>
      <c r="AU17" s="211" t="str">
        <f t="shared" si="2"/>
        <v>x</v>
      </c>
      <c r="AV17"/>
      <c r="AW17"/>
      <c r="BF17" s="48" t="s">
        <v>178</v>
      </c>
      <c r="BG17" s="48" t="s">
        <v>178</v>
      </c>
      <c r="BH17" s="48" t="s">
        <v>178</v>
      </c>
    </row>
    <row r="18" spans="2:60" s="21" customFormat="1" ht="15.5">
      <c r="B18" s="41" t="s">
        <v>185</v>
      </c>
      <c r="C18" s="41" t="s">
        <v>186</v>
      </c>
      <c r="D18" s="41" t="s">
        <v>187</v>
      </c>
      <c r="E18" s="45">
        <v>8.4600000000000009</v>
      </c>
      <c r="F18" s="38"/>
      <c r="G18" s="43"/>
      <c r="H18"/>
      <c r="I18"/>
      <c r="J18" s="33"/>
      <c r="K18" s="33"/>
      <c r="L18" s="33"/>
      <c r="M18" s="33"/>
      <c r="N18" s="33"/>
      <c r="O18" s="215">
        <f>G94</f>
        <v>0</v>
      </c>
      <c r="P18" s="215">
        <f>O19</f>
        <v>0</v>
      </c>
      <c r="Q18" s="212" t="str">
        <f>TEXT(O18,"#,##0")&amp;" to "&amp;TEXT(P18,"#,##0")</f>
        <v>0 to 0</v>
      </c>
      <c r="R18" s="212">
        <f>COUNTIFS($E$10:$E$109,"&gt;="&amp;O18,$E$10:$E$109,"&lt;"&amp;P18)</f>
        <v>0</v>
      </c>
      <c r="S18" s="213">
        <f t="shared" si="3"/>
        <v>0</v>
      </c>
      <c r="T18" s="213">
        <f>T17+S18</f>
        <v>0</v>
      </c>
      <c r="V18" s="18"/>
      <c r="W18" s="18"/>
      <c r="X18" s="25"/>
      <c r="Y18" s="25"/>
      <c r="Z18" s="25"/>
      <c r="AA18" s="25"/>
      <c r="AB18" s="25"/>
      <c r="AC18" s="25"/>
      <c r="AD18" s="25"/>
      <c r="AE18" s="25"/>
      <c r="AF18" s="25"/>
      <c r="AG18" s="24"/>
      <c r="AH18" s="24"/>
      <c r="AI18" s="24"/>
      <c r="AJ18" s="24"/>
      <c r="AK18" s="24"/>
      <c r="AL18" s="24"/>
      <c r="AM18" s="24"/>
      <c r="AN18" s="25"/>
      <c r="AO18" s="25"/>
      <c r="AP18" s="25"/>
      <c r="AQ18" s="24"/>
      <c r="AR18" s="211">
        <v>0.16666666666666449</v>
      </c>
      <c r="AS18" s="211">
        <v>1.4E-2</v>
      </c>
      <c r="AT18" s="211">
        <f t="shared" si="1"/>
        <v>1.4E-2</v>
      </c>
      <c r="AU18" s="211" t="str">
        <f t="shared" si="2"/>
        <v>x</v>
      </c>
      <c r="AV18"/>
      <c r="AW18"/>
      <c r="BF18" s="48"/>
      <c r="BG18" s="48"/>
      <c r="BH18" s="48"/>
    </row>
    <row r="19" spans="2:60" s="21" customFormat="1" ht="15.5">
      <c r="B19" s="41" t="s">
        <v>188</v>
      </c>
      <c r="C19" s="41" t="s">
        <v>189</v>
      </c>
      <c r="D19" s="41" t="s">
        <v>190</v>
      </c>
      <c r="E19" s="45">
        <v>8.5500000000000007</v>
      </c>
      <c r="F19" s="38"/>
      <c r="G19" s="43"/>
      <c r="H19"/>
      <c r="I19"/>
      <c r="J19" s="33"/>
      <c r="K19" s="33"/>
      <c r="L19" s="33"/>
      <c r="M19" s="33"/>
      <c r="N19" s="33"/>
      <c r="O19" s="215">
        <f>G108</f>
        <v>0</v>
      </c>
      <c r="P19" s="50"/>
      <c r="Q19" s="212" t="str">
        <f>"&gt; "&amp;TEXT(O19,"#,##0")</f>
        <v>&gt; 0</v>
      </c>
      <c r="R19" s="212">
        <f>COUNTIFS($E$10:$E$109,"&gt;="&amp;O19)</f>
        <v>100</v>
      </c>
      <c r="S19" s="213">
        <f t="shared" si="3"/>
        <v>1</v>
      </c>
      <c r="T19" s="213">
        <f>T18+S19</f>
        <v>1</v>
      </c>
      <c r="V19" s="18"/>
      <c r="W19" s="18"/>
      <c r="X19" s="25"/>
      <c r="Y19" s="25"/>
      <c r="Z19" s="25"/>
      <c r="AA19" s="25"/>
      <c r="AB19" s="25"/>
      <c r="AC19" s="25"/>
      <c r="AD19" s="25"/>
      <c r="AE19" s="25"/>
      <c r="AF19" s="25"/>
      <c r="AG19" s="24"/>
      <c r="AH19" s="24"/>
      <c r="AI19" s="24"/>
      <c r="AJ19" s="24"/>
      <c r="AK19" s="24"/>
      <c r="AL19" s="31"/>
      <c r="AM19" s="24"/>
      <c r="AN19" s="25"/>
      <c r="AO19" s="25"/>
      <c r="AP19" s="25"/>
      <c r="AQ19" s="24"/>
      <c r="AR19" s="211">
        <v>0.33333333333333115</v>
      </c>
      <c r="AS19" s="211">
        <v>1.4E-2</v>
      </c>
      <c r="AT19" s="211">
        <f t="shared" si="1"/>
        <v>1.4E-2</v>
      </c>
      <c r="AU19" s="211" t="str">
        <f t="shared" si="2"/>
        <v>x</v>
      </c>
      <c r="AV19"/>
      <c r="AW19"/>
      <c r="BF19" s="48" t="s">
        <v>178</v>
      </c>
      <c r="BG19" s="48" t="s">
        <v>178</v>
      </c>
      <c r="BH19" s="48" t="s">
        <v>178</v>
      </c>
    </row>
    <row r="20" spans="2:60" s="21" customFormat="1" ht="15.5">
      <c r="B20" s="41" t="s">
        <v>191</v>
      </c>
      <c r="C20" s="41" t="s">
        <v>192</v>
      </c>
      <c r="D20" s="41" t="s">
        <v>193</v>
      </c>
      <c r="E20" s="45">
        <v>8.65</v>
      </c>
      <c r="F20" s="38"/>
      <c r="G20" s="43"/>
      <c r="H20"/>
      <c r="I20"/>
      <c r="J20" s="33"/>
      <c r="K20" s="33"/>
      <c r="L20" s="33"/>
      <c r="M20" s="33"/>
      <c r="N20" s="33"/>
      <c r="O20" s="33"/>
      <c r="P20" s="33"/>
      <c r="Q20" s="33"/>
      <c r="R20"/>
      <c r="S20"/>
      <c r="T20"/>
      <c r="V20" s="18"/>
      <c r="W20" s="18"/>
      <c r="X20" s="25"/>
      <c r="Y20" s="25"/>
      <c r="Z20" s="25"/>
      <c r="AA20" s="25"/>
      <c r="AB20" s="25"/>
      <c r="AC20" s="25"/>
      <c r="AD20" s="25"/>
      <c r="AE20" s="25"/>
      <c r="AF20" s="25"/>
      <c r="AG20" s="24"/>
      <c r="AH20" s="24"/>
      <c r="AI20" s="24"/>
      <c r="AJ20" s="24"/>
      <c r="AK20" s="24"/>
      <c r="AL20" s="31"/>
      <c r="AM20" s="24"/>
      <c r="AN20" s="25"/>
      <c r="AO20" s="25"/>
      <c r="AP20" s="25"/>
      <c r="AQ20" s="24"/>
      <c r="AR20" s="211">
        <v>0.49999999999999789</v>
      </c>
      <c r="AS20" s="211">
        <v>1.4E-2</v>
      </c>
      <c r="AT20" s="211">
        <f t="shared" si="1"/>
        <v>1.4E-2</v>
      </c>
      <c r="AU20" s="211" t="str">
        <f t="shared" si="2"/>
        <v>x</v>
      </c>
      <c r="AV20"/>
      <c r="AW20"/>
    </row>
    <row r="21" spans="2:60" s="21" customFormat="1" ht="15.5">
      <c r="B21" s="41" t="s">
        <v>194</v>
      </c>
      <c r="C21" s="41" t="s">
        <v>195</v>
      </c>
      <c r="D21" s="41" t="s">
        <v>196</v>
      </c>
      <c r="E21" s="45">
        <v>8.7100000000000009</v>
      </c>
      <c r="F21" s="38"/>
      <c r="G21" s="43"/>
      <c r="H21"/>
      <c r="I21"/>
      <c r="J21" s="33"/>
      <c r="K21" s="33"/>
      <c r="L21" s="33"/>
      <c r="M21" s="33"/>
      <c r="N21" s="33"/>
      <c r="O21" s="446" t="s">
        <v>197</v>
      </c>
      <c r="P21" s="446"/>
      <c r="Q21" s="446"/>
      <c r="R21" s="446"/>
      <c r="S21" s="446"/>
      <c r="T21" s="446"/>
      <c r="V21" s="18"/>
      <c r="W21" s="18"/>
      <c r="X21" s="25"/>
      <c r="Y21" s="25"/>
      <c r="Z21" s="25"/>
      <c r="AA21" s="25"/>
      <c r="AB21" s="25"/>
      <c r="AC21" s="25"/>
      <c r="AD21" s="25"/>
      <c r="AE21" s="25"/>
      <c r="AF21" s="25"/>
      <c r="AG21" s="24"/>
      <c r="AH21" s="24"/>
      <c r="AI21" s="24"/>
      <c r="AJ21" s="24"/>
      <c r="AK21" s="24"/>
      <c r="AL21" s="31"/>
      <c r="AM21" s="24"/>
      <c r="AN21" s="25"/>
      <c r="AO21" s="25"/>
      <c r="AP21" s="25"/>
      <c r="AQ21" s="24"/>
      <c r="AR21" s="211">
        <v>0.66666666666666441</v>
      </c>
      <c r="AS21" s="211">
        <v>1.4E-2</v>
      </c>
      <c r="AT21" s="211">
        <f t="shared" si="1"/>
        <v>1.4E-2</v>
      </c>
      <c r="AU21" s="211" t="str">
        <f t="shared" si="2"/>
        <v>x</v>
      </c>
      <c r="AV21"/>
      <c r="AW21"/>
      <c r="BF21" s="48" t="s">
        <v>178</v>
      </c>
      <c r="BG21" s="48" t="s">
        <v>178</v>
      </c>
      <c r="BH21" s="48" t="s">
        <v>178</v>
      </c>
    </row>
    <row r="22" spans="2:60" s="21" customFormat="1" ht="15.5">
      <c r="B22" s="41" t="s">
        <v>198</v>
      </c>
      <c r="C22" s="41" t="s">
        <v>199</v>
      </c>
      <c r="D22" s="41" t="s">
        <v>200</v>
      </c>
      <c r="E22" s="45">
        <v>8.74</v>
      </c>
      <c r="F22" s="38"/>
      <c r="G22" s="43"/>
      <c r="H22"/>
      <c r="I22"/>
      <c r="J22" s="33"/>
      <c r="K22" s="33"/>
      <c r="L22" s="33"/>
      <c r="M22" s="33"/>
      <c r="N22" s="33"/>
      <c r="O22" s="447"/>
      <c r="P22" s="448"/>
      <c r="Q22" s="448"/>
      <c r="R22" s="448"/>
      <c r="S22" s="448"/>
      <c r="T22" s="449"/>
      <c r="V22" s="18"/>
      <c r="W22" s="18"/>
      <c r="X22" s="25"/>
      <c r="Y22" s="25"/>
      <c r="Z22" s="25"/>
      <c r="AA22" s="25"/>
      <c r="AB22" s="25"/>
      <c r="AC22" s="25"/>
      <c r="AD22" s="25"/>
      <c r="AE22" s="25"/>
      <c r="AF22" s="25"/>
      <c r="AG22" s="24"/>
      <c r="AH22" s="24"/>
      <c r="AI22" s="24"/>
      <c r="AJ22" s="24"/>
      <c r="AK22" s="24"/>
      <c r="AL22" s="31"/>
      <c r="AM22" s="24"/>
      <c r="AN22" s="25"/>
      <c r="AO22" s="25"/>
      <c r="AP22" s="25"/>
      <c r="AQ22" s="24"/>
      <c r="AR22" s="211">
        <v>0.83333333333333093</v>
      </c>
      <c r="AS22" s="211">
        <v>1.4E-2</v>
      </c>
      <c r="AT22" s="211">
        <f t="shared" si="1"/>
        <v>1.4E-2</v>
      </c>
      <c r="AU22" s="211" t="str">
        <f t="shared" si="2"/>
        <v>x</v>
      </c>
      <c r="AV22"/>
      <c r="AW22"/>
    </row>
    <row r="23" spans="2:60" s="21" customFormat="1" ht="15.5">
      <c r="B23" s="41" t="s">
        <v>201</v>
      </c>
      <c r="C23" s="41" t="s">
        <v>202</v>
      </c>
      <c r="D23" s="41" t="s">
        <v>203</v>
      </c>
      <c r="E23" s="45">
        <v>8.7799999999999994</v>
      </c>
      <c r="F23" s="38"/>
      <c r="G23" s="46"/>
      <c r="H23"/>
      <c r="I23"/>
      <c r="J23" s="33"/>
      <c r="K23" s="33"/>
      <c r="L23" s="33"/>
      <c r="M23" s="33"/>
      <c r="N23" s="33"/>
      <c r="O23" s="450"/>
      <c r="P23" s="451"/>
      <c r="Q23" s="451"/>
      <c r="R23" s="451"/>
      <c r="S23" s="451"/>
      <c r="T23" s="452"/>
      <c r="V23" s="18"/>
      <c r="W23" s="18"/>
      <c r="X23" s="24"/>
      <c r="Y23" s="25"/>
      <c r="Z23" s="25"/>
      <c r="AA23" s="24"/>
      <c r="AB23" s="24"/>
      <c r="AC23" s="17"/>
      <c r="AD23" s="17"/>
      <c r="AE23" s="17"/>
      <c r="AF23" s="24"/>
      <c r="AG23" s="24"/>
      <c r="AH23" s="24"/>
      <c r="AI23" s="24"/>
      <c r="AJ23" s="24"/>
      <c r="AK23" s="24"/>
      <c r="AL23" s="31"/>
      <c r="AM23" s="24"/>
      <c r="AN23" s="25"/>
      <c r="AO23" s="25"/>
      <c r="AP23" s="25"/>
      <c r="AQ23" s="24"/>
      <c r="AR23" s="211">
        <v>1.1666666666666643</v>
      </c>
      <c r="AS23" s="211">
        <v>1.4E-2</v>
      </c>
      <c r="AT23" s="211">
        <f t="shared" si="1"/>
        <v>1.4E-2</v>
      </c>
      <c r="AU23" s="211" t="str">
        <f t="shared" si="2"/>
        <v>x</v>
      </c>
      <c r="AV23"/>
      <c r="AW23"/>
    </row>
    <row r="24" spans="2:60" s="21" customFormat="1" ht="15.5">
      <c r="B24" s="41" t="s">
        <v>204</v>
      </c>
      <c r="C24" s="41" t="s">
        <v>205</v>
      </c>
      <c r="D24" s="41" t="s">
        <v>206</v>
      </c>
      <c r="E24" s="45">
        <v>8.7799999999999994</v>
      </c>
      <c r="F24" s="38"/>
      <c r="G24" s="44" t="s">
        <v>207</v>
      </c>
      <c r="H24"/>
      <c r="I24"/>
      <c r="J24" s="33"/>
      <c r="K24" s="33"/>
      <c r="L24" s="33"/>
      <c r="M24" s="33"/>
      <c r="N24" s="33"/>
      <c r="O24" s="450"/>
      <c r="P24" s="451"/>
      <c r="Q24" s="451"/>
      <c r="R24" s="451"/>
      <c r="S24" s="451"/>
      <c r="T24" s="452"/>
      <c r="V24" s="18"/>
      <c r="W24" s="18"/>
      <c r="X24" s="25"/>
      <c r="Y24" s="25"/>
      <c r="Z24" s="25"/>
      <c r="AA24" s="24"/>
      <c r="AB24" s="24"/>
      <c r="AC24" s="17"/>
      <c r="AD24" s="17"/>
      <c r="AE24" s="17"/>
      <c r="AF24" s="24"/>
      <c r="AG24" s="24"/>
      <c r="AH24" s="24"/>
      <c r="AI24" s="24"/>
      <c r="AJ24" s="24"/>
      <c r="AK24" s="24"/>
      <c r="AL24" s="31"/>
      <c r="AM24" s="24"/>
      <c r="AN24" s="25"/>
      <c r="AO24" s="25"/>
      <c r="AP24" s="25"/>
      <c r="AQ24" s="24"/>
      <c r="AR24" s="211">
        <v>1.3333333333333313</v>
      </c>
      <c r="AS24" s="211">
        <v>1.4E-2</v>
      </c>
      <c r="AT24" s="211">
        <f t="shared" si="1"/>
        <v>1.4E-2</v>
      </c>
      <c r="AU24" s="211" t="str">
        <f t="shared" si="2"/>
        <v>x</v>
      </c>
      <c r="AV24"/>
      <c r="AW24"/>
    </row>
    <row r="25" spans="2:60" s="21" customFormat="1" ht="15.5">
      <c r="B25" s="41" t="s">
        <v>208</v>
      </c>
      <c r="C25" s="41" t="s">
        <v>209</v>
      </c>
      <c r="D25" s="41" t="s">
        <v>210</v>
      </c>
      <c r="E25" s="51">
        <v>8.81</v>
      </c>
      <c r="F25" s="38"/>
      <c r="G25" s="374"/>
      <c r="H25"/>
      <c r="I25"/>
      <c r="J25" s="33"/>
      <c r="K25" s="33"/>
      <c r="L25" s="19"/>
      <c r="M25" s="33"/>
      <c r="N25" s="33"/>
      <c r="O25" s="453"/>
      <c r="P25" s="454"/>
      <c r="Q25" s="454"/>
      <c r="R25" s="454"/>
      <c r="S25" s="454"/>
      <c r="T25" s="455"/>
      <c r="V25" s="18"/>
      <c r="W25" s="18"/>
      <c r="X25" s="25"/>
      <c r="Y25" s="25"/>
      <c r="Z25" s="25"/>
      <c r="AA25" s="24"/>
      <c r="AB25" s="24"/>
      <c r="AC25" s="17"/>
      <c r="AD25" s="17"/>
      <c r="AE25" s="17"/>
      <c r="AF25" s="24"/>
      <c r="AG25" s="24"/>
      <c r="AH25" s="24"/>
      <c r="AI25" s="24"/>
      <c r="AJ25" s="24"/>
      <c r="AK25" s="24"/>
      <c r="AL25" s="31"/>
      <c r="AM25" s="24"/>
      <c r="AN25" s="25"/>
      <c r="AO25" s="25"/>
      <c r="AP25" s="25"/>
      <c r="AQ25" s="24"/>
      <c r="AR25" s="211">
        <v>1.4999999999999982</v>
      </c>
      <c r="AS25" s="211">
        <v>1.4E-2</v>
      </c>
      <c r="AT25" s="211">
        <f t="shared" si="1"/>
        <v>1.4E-2</v>
      </c>
      <c r="AU25" s="211" t="str">
        <f t="shared" si="2"/>
        <v>x</v>
      </c>
      <c r="AV25"/>
      <c r="AW25"/>
    </row>
    <row r="26" spans="2:60" s="21" customFormat="1" ht="15.5">
      <c r="B26" s="41" t="s">
        <v>211</v>
      </c>
      <c r="C26" s="41" t="s">
        <v>212</v>
      </c>
      <c r="D26" s="41" t="s">
        <v>213</v>
      </c>
      <c r="E26" s="51">
        <v>8.84</v>
      </c>
      <c r="F26" s="38"/>
      <c r="G26" s="43"/>
      <c r="H26"/>
      <c r="I26"/>
      <c r="J26" s="33"/>
      <c r="K26" s="33"/>
      <c r="L26" s="33"/>
      <c r="M26" s="33"/>
      <c r="N26" s="33"/>
      <c r="O26" s="33"/>
      <c r="P26" s="33"/>
      <c r="Q26" s="33"/>
      <c r="R26"/>
      <c r="S26"/>
      <c r="T26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31"/>
      <c r="AM26" s="24"/>
      <c r="AN26" s="25"/>
      <c r="AO26" s="25"/>
      <c r="AP26" s="25"/>
      <c r="AQ26" s="24"/>
      <c r="AR26" s="211">
        <v>1.6666666666666652</v>
      </c>
      <c r="AS26" s="211">
        <v>1.4E-2</v>
      </c>
      <c r="AT26" s="211">
        <f t="shared" si="1"/>
        <v>1.4E-2</v>
      </c>
      <c r="AU26" s="211" t="str">
        <f t="shared" si="2"/>
        <v>x</v>
      </c>
      <c r="AV26"/>
      <c r="AW26"/>
    </row>
    <row r="27" spans="2:60" s="21" customFormat="1" ht="15.5">
      <c r="B27" s="41" t="s">
        <v>214</v>
      </c>
      <c r="C27" s="41" t="s">
        <v>215</v>
      </c>
      <c r="D27" s="41" t="s">
        <v>216</v>
      </c>
      <c r="E27" s="51">
        <v>8.9</v>
      </c>
      <c r="F27" s="38"/>
      <c r="G27" s="43"/>
      <c r="H27"/>
      <c r="I27"/>
      <c r="J27" s="33"/>
      <c r="K27" s="33"/>
      <c r="L27" s="33"/>
      <c r="M27" s="33"/>
      <c r="N27" s="33"/>
      <c r="O27" s="33"/>
      <c r="P27" s="33"/>
      <c r="Q27" s="33"/>
      <c r="R27"/>
      <c r="S27"/>
      <c r="T27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31"/>
      <c r="AM27" s="24"/>
      <c r="AN27" s="25"/>
      <c r="AO27" s="25"/>
      <c r="AP27" s="25"/>
      <c r="AQ27" s="24"/>
      <c r="AR27" s="211">
        <v>1.8333333333333321</v>
      </c>
      <c r="AS27" s="211">
        <v>1.4E-2</v>
      </c>
      <c r="AT27" s="211">
        <f t="shared" si="1"/>
        <v>1.4E-2</v>
      </c>
      <c r="AU27" s="211" t="str">
        <f t="shared" si="2"/>
        <v>x</v>
      </c>
      <c r="AV27"/>
      <c r="AW27"/>
    </row>
    <row r="28" spans="2:60" s="52" customFormat="1" ht="15.5">
      <c r="B28" s="41" t="s">
        <v>217</v>
      </c>
      <c r="C28" s="41" t="s">
        <v>199</v>
      </c>
      <c r="D28" s="41" t="s">
        <v>218</v>
      </c>
      <c r="E28" s="51">
        <v>8.9</v>
      </c>
      <c r="F28" s="38"/>
      <c r="G28" s="43"/>
      <c r="H28"/>
      <c r="I28"/>
      <c r="J28" s="33"/>
      <c r="K28" s="33"/>
      <c r="L28" s="33"/>
      <c r="M28" s="33"/>
      <c r="N28" s="33"/>
      <c r="O28" s="33"/>
      <c r="P28" s="33"/>
      <c r="Q28" s="33"/>
      <c r="R28"/>
      <c r="S28"/>
      <c r="T28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  <c r="AI28" s="24"/>
      <c r="AJ28" s="24"/>
      <c r="AK28" s="24"/>
      <c r="AL28"/>
      <c r="AM28" s="24"/>
      <c r="AN28" s="25"/>
      <c r="AO28" s="25"/>
      <c r="AP28" s="25"/>
      <c r="AQ28" s="24"/>
      <c r="AR28" s="211">
        <v>2.1666666666666652</v>
      </c>
      <c r="AS28" s="211">
        <v>1.4E-2</v>
      </c>
      <c r="AT28" s="211">
        <f t="shared" si="1"/>
        <v>1.4E-2</v>
      </c>
      <c r="AU28" s="211" t="str">
        <f t="shared" si="2"/>
        <v>x</v>
      </c>
      <c r="AV28"/>
      <c r="AW28"/>
    </row>
    <row r="29" spans="2:60" ht="15.5">
      <c r="B29" s="41" t="s">
        <v>219</v>
      </c>
      <c r="C29" s="41" t="s">
        <v>220</v>
      </c>
      <c r="D29" s="41" t="s">
        <v>221</v>
      </c>
      <c r="E29" s="51">
        <v>9.06</v>
      </c>
      <c r="F29" s="38"/>
      <c r="G29" s="43"/>
      <c r="H29"/>
      <c r="I29"/>
      <c r="J29" s="33"/>
      <c r="K29" s="33"/>
      <c r="L29" s="33"/>
      <c r="M29" s="33"/>
      <c r="N29" s="33"/>
      <c r="O29" s="33"/>
      <c r="P29" s="33"/>
      <c r="Q29" s="33"/>
      <c r="V29" s="53"/>
      <c r="W29" s="53"/>
      <c r="X29" s="53"/>
      <c r="Y29" s="53"/>
      <c r="Z29" s="53"/>
      <c r="AA29" s="53"/>
      <c r="AB29" s="53"/>
      <c r="AC29" s="53"/>
      <c r="AD29" s="53"/>
      <c r="AE29" s="53"/>
      <c r="AF29" s="53"/>
      <c r="AG29" s="53"/>
      <c r="AH29" s="53"/>
      <c r="AI29" s="53"/>
      <c r="AJ29" s="53"/>
      <c r="AK29" s="53"/>
      <c r="AL29"/>
      <c r="AM29" s="53"/>
      <c r="AN29" s="54"/>
      <c r="AO29" s="54"/>
      <c r="AP29" s="54"/>
      <c r="AQ29" s="53"/>
      <c r="AR29" s="211">
        <v>2.3333333333333313</v>
      </c>
      <c r="AS29" s="211">
        <v>1.4E-2</v>
      </c>
      <c r="AT29" s="211">
        <f t="shared" si="1"/>
        <v>1.4E-2</v>
      </c>
      <c r="AU29" s="211" t="str">
        <f t="shared" si="2"/>
        <v>x</v>
      </c>
      <c r="AV29"/>
      <c r="AW29"/>
    </row>
    <row r="30" spans="2:60" ht="15.5">
      <c r="B30" s="41" t="s">
        <v>222</v>
      </c>
      <c r="C30" s="41" t="s">
        <v>223</v>
      </c>
      <c r="D30" s="41" t="s">
        <v>224</v>
      </c>
      <c r="E30" s="51">
        <v>9.09</v>
      </c>
      <c r="F30" s="38"/>
      <c r="G30" s="43"/>
      <c r="H30"/>
      <c r="I30" s="33"/>
      <c r="J30" s="33"/>
      <c r="K30" s="33"/>
      <c r="L30" s="33"/>
      <c r="M30" s="33"/>
      <c r="N30" s="33"/>
      <c r="O30" s="33"/>
      <c r="P30" s="33"/>
      <c r="Q30" s="33"/>
      <c r="AI30"/>
      <c r="AL30"/>
      <c r="AN30" s="18"/>
      <c r="AO30" s="18"/>
      <c r="AP30" s="18"/>
      <c r="AR30" s="211">
        <v>-1.8333333333333366</v>
      </c>
      <c r="AS30" s="211">
        <v>3.7999999999999999E-2</v>
      </c>
      <c r="AT30" s="211">
        <f t="shared" si="1"/>
        <v>3.7999999999999999E-2</v>
      </c>
      <c r="AU30" s="211" t="str">
        <f t="shared" si="2"/>
        <v>x</v>
      </c>
      <c r="AV30"/>
      <c r="AW30"/>
    </row>
    <row r="31" spans="2:60" s="21" customFormat="1" ht="15.5">
      <c r="B31" s="41" t="s">
        <v>225</v>
      </c>
      <c r="C31" s="41" t="s">
        <v>226</v>
      </c>
      <c r="D31" s="41" t="s">
        <v>227</v>
      </c>
      <c r="E31" s="51">
        <v>9.1199999999999992</v>
      </c>
      <c r="F31" s="38"/>
      <c r="G31" s="43"/>
      <c r="H31"/>
      <c r="I31" s="33"/>
      <c r="J31" s="33"/>
      <c r="K31" s="33"/>
      <c r="L31" s="33"/>
      <c r="M31" s="33"/>
      <c r="N31" s="33"/>
      <c r="O31" s="33"/>
      <c r="P31" s="17"/>
      <c r="Q31" s="33"/>
      <c r="R31"/>
      <c r="S31"/>
      <c r="T31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8"/>
      <c r="AO31" s="18"/>
      <c r="AP31" s="18"/>
      <c r="AQ31" s="17"/>
      <c r="AR31" s="211">
        <v>-1.6666666666666696</v>
      </c>
      <c r="AS31" s="211">
        <v>3.7999999999999999E-2</v>
      </c>
      <c r="AT31" s="211">
        <f t="shared" si="1"/>
        <v>3.7999999999999999E-2</v>
      </c>
      <c r="AU31" s="211" t="str">
        <f t="shared" si="2"/>
        <v>x</v>
      </c>
      <c r="AV31"/>
      <c r="AW31"/>
    </row>
    <row r="32" spans="2:60" s="52" customFormat="1" ht="18.5">
      <c r="B32" s="41" t="s">
        <v>228</v>
      </c>
      <c r="C32" s="41" t="s">
        <v>229</v>
      </c>
      <c r="D32" s="41" t="s">
        <v>230</v>
      </c>
      <c r="E32" s="51">
        <v>9.31</v>
      </c>
      <c r="F32" s="38"/>
      <c r="G32" s="43"/>
      <c r="H32"/>
      <c r="I32" s="33"/>
      <c r="J32" s="33"/>
      <c r="K32" s="55"/>
      <c r="L32" s="33"/>
      <c r="M32" s="33"/>
      <c r="N32" s="17"/>
      <c r="O32" s="17"/>
      <c r="P32" s="17"/>
      <c r="Q32" s="33"/>
      <c r="R32"/>
      <c r="S32"/>
      <c r="T32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31"/>
      <c r="AM32" s="24"/>
      <c r="AN32" s="25"/>
      <c r="AO32" s="25"/>
      <c r="AP32" s="25"/>
      <c r="AQ32" s="24"/>
      <c r="AR32" s="211">
        <v>-1.5000000000000027</v>
      </c>
      <c r="AS32" s="211">
        <v>3.7999999999999999E-2</v>
      </c>
      <c r="AT32" s="211">
        <f t="shared" si="1"/>
        <v>3.7999999999999999E-2</v>
      </c>
      <c r="AU32" s="211" t="str">
        <f t="shared" si="2"/>
        <v>x</v>
      </c>
      <c r="AV32"/>
      <c r="AW32"/>
    </row>
    <row r="33" spans="2:49" s="21" customFormat="1" ht="15.5">
      <c r="B33" s="41" t="s">
        <v>231</v>
      </c>
      <c r="C33" s="41" t="s">
        <v>232</v>
      </c>
      <c r="D33" s="41" t="s">
        <v>233</v>
      </c>
      <c r="E33" s="51">
        <v>9.34</v>
      </c>
      <c r="F33" s="38"/>
      <c r="G33" s="43"/>
      <c r="H33"/>
      <c r="I33" s="33"/>
      <c r="J33" s="33"/>
      <c r="K33" s="33"/>
      <c r="L33" s="33"/>
      <c r="M33" s="33"/>
      <c r="N33" s="17"/>
      <c r="O33" s="17"/>
      <c r="R33"/>
      <c r="S33" s="56" t="s">
        <v>178</v>
      </c>
      <c r="T33" s="56" t="s">
        <v>234</v>
      </c>
      <c r="V33" s="53"/>
      <c r="W33" s="53"/>
      <c r="X33" s="53"/>
      <c r="Y33" s="53"/>
      <c r="Z33" s="53"/>
      <c r="AA33" s="53"/>
      <c r="AB33" s="53"/>
      <c r="AC33" s="53"/>
      <c r="AD33" s="53"/>
      <c r="AE33" s="53"/>
      <c r="AF33" s="53"/>
      <c r="AG33" s="53"/>
      <c r="AH33" s="53"/>
      <c r="AI33" s="53"/>
      <c r="AJ33" s="53"/>
      <c r="AK33" s="53"/>
      <c r="AL33" s="57"/>
      <c r="AM33" s="53"/>
      <c r="AN33" s="54"/>
      <c r="AO33" s="54"/>
      <c r="AP33" s="54"/>
      <c r="AQ33" s="53"/>
      <c r="AR33" s="211">
        <v>-1.3333333333333357</v>
      </c>
      <c r="AS33" s="211">
        <v>3.7999999999999999E-2</v>
      </c>
      <c r="AT33" s="211">
        <f t="shared" si="1"/>
        <v>3.7999999999999999E-2</v>
      </c>
      <c r="AU33" s="211" t="str">
        <f t="shared" si="2"/>
        <v>x</v>
      </c>
      <c r="AV33"/>
      <c r="AW33"/>
    </row>
    <row r="34" spans="2:49" s="21" customFormat="1" ht="15.5">
      <c r="B34" s="41" t="s">
        <v>235</v>
      </c>
      <c r="C34" s="41" t="s">
        <v>236</v>
      </c>
      <c r="D34" s="41" t="s">
        <v>237</v>
      </c>
      <c r="E34" s="51">
        <v>9.3800000000000008</v>
      </c>
      <c r="F34" s="38"/>
      <c r="G34"/>
      <c r="H34"/>
      <c r="I34"/>
      <c r="J34" s="33"/>
      <c r="K34" s="33"/>
      <c r="L34" s="33"/>
      <c r="M34" s="33"/>
      <c r="N34" s="17"/>
      <c r="O34" s="17"/>
      <c r="R34"/>
      <c r="S34" s="56" t="s">
        <v>178</v>
      </c>
      <c r="T34" s="56" t="s">
        <v>238</v>
      </c>
      <c r="V34" s="58"/>
      <c r="W34" s="59"/>
      <c r="X34" s="53"/>
      <c r="Y34" s="53"/>
      <c r="Z34" s="53"/>
      <c r="AA34" s="53"/>
      <c r="AB34" s="53"/>
      <c r="AC34" s="53"/>
      <c r="AD34" s="53"/>
      <c r="AE34"/>
      <c r="AF34" s="53"/>
      <c r="AG34" s="53"/>
      <c r="AH34" s="24"/>
      <c r="AI34" s="24"/>
      <c r="AJ34" s="24"/>
      <c r="AK34" s="24"/>
      <c r="AL34" s="31"/>
      <c r="AM34" s="24"/>
      <c r="AN34" s="25"/>
      <c r="AO34" s="25"/>
      <c r="AP34" s="25"/>
      <c r="AQ34" s="24"/>
      <c r="AR34" s="211">
        <v>-1.1666666666666687</v>
      </c>
      <c r="AS34" s="211">
        <v>3.7999999999999999E-2</v>
      </c>
      <c r="AT34" s="211">
        <f t="shared" si="1"/>
        <v>3.7999999999999999E-2</v>
      </c>
      <c r="AU34" s="211" t="str">
        <f t="shared" si="2"/>
        <v>x</v>
      </c>
      <c r="AV34"/>
      <c r="AW34"/>
    </row>
    <row r="35" spans="2:49" s="21" customFormat="1" ht="15.5">
      <c r="B35" s="41" t="s">
        <v>239</v>
      </c>
      <c r="C35" s="41" t="s">
        <v>240</v>
      </c>
      <c r="D35" s="41" t="s">
        <v>241</v>
      </c>
      <c r="E35" s="51">
        <v>9.41</v>
      </c>
      <c r="F35" s="38"/>
      <c r="G35" s="43"/>
      <c r="H35"/>
      <c r="I35"/>
      <c r="J35" s="33"/>
      <c r="K35" s="33"/>
      <c r="L35" s="33"/>
      <c r="M35" s="33"/>
      <c r="N35" s="17"/>
      <c r="O35" s="17"/>
      <c r="R35"/>
      <c r="S35" s="56" t="s">
        <v>178</v>
      </c>
      <c r="T35" s="56" t="s">
        <v>98</v>
      </c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4"/>
      <c r="AG35" s="24"/>
      <c r="AH35" s="24"/>
      <c r="AI35" s="24"/>
      <c r="AJ35" s="24"/>
      <c r="AK35" s="24"/>
      <c r="AL35" s="31"/>
      <c r="AM35" s="24"/>
      <c r="AN35" s="25"/>
      <c r="AO35" s="25"/>
      <c r="AP35" s="25"/>
      <c r="AQ35" s="24"/>
      <c r="AR35" s="211">
        <v>-0.83333333333333526</v>
      </c>
      <c r="AS35" s="211">
        <v>3.7999999999999999E-2</v>
      </c>
      <c r="AT35" s="211">
        <f t="shared" si="1"/>
        <v>3.7999999999999999E-2</v>
      </c>
      <c r="AU35" s="211" t="str">
        <f t="shared" si="2"/>
        <v>x</v>
      </c>
    </row>
    <row r="36" spans="2:49" s="21" customFormat="1" ht="15.5">
      <c r="B36" s="41" t="s">
        <v>242</v>
      </c>
      <c r="C36" s="41" t="s">
        <v>243</v>
      </c>
      <c r="D36" s="41" t="s">
        <v>241</v>
      </c>
      <c r="E36" s="51">
        <v>9.44</v>
      </c>
      <c r="F36" s="38"/>
      <c r="G36" s="43"/>
      <c r="H36" s="33"/>
      <c r="I36"/>
      <c r="J36" s="33"/>
      <c r="K36" s="33"/>
      <c r="L36" s="33"/>
      <c r="M36" s="33"/>
      <c r="N36" s="17"/>
      <c r="O36" s="17"/>
      <c r="R36"/>
      <c r="S36" s="56">
        <v>0</v>
      </c>
      <c r="T36" s="56" t="s">
        <v>244</v>
      </c>
      <c r="V36" s="24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 s="24"/>
      <c r="AL36" s="31"/>
      <c r="AM36" s="24"/>
      <c r="AN36" s="25"/>
      <c r="AO36" s="25"/>
      <c r="AP36" s="25"/>
      <c r="AQ36" s="24"/>
      <c r="AR36" s="211">
        <v>-0.66666666666666874</v>
      </c>
      <c r="AS36" s="211">
        <v>3.7999999999999999E-2</v>
      </c>
      <c r="AT36" s="211">
        <f t="shared" si="1"/>
        <v>3.7999999999999999E-2</v>
      </c>
      <c r="AU36" s="211" t="str">
        <f t="shared" si="2"/>
        <v>x</v>
      </c>
    </row>
    <row r="37" spans="2:49" s="21" customFormat="1" ht="16">
      <c r="B37" s="41" t="s">
        <v>245</v>
      </c>
      <c r="C37" s="41" t="s">
        <v>246</v>
      </c>
      <c r="D37" s="41" t="s">
        <v>247</v>
      </c>
      <c r="E37" s="51">
        <v>9.66</v>
      </c>
      <c r="F37" s="38"/>
      <c r="G37" s="43"/>
      <c r="H37" s="33"/>
      <c r="I37"/>
      <c r="J37" s="33"/>
      <c r="K37"/>
      <c r="L37"/>
      <c r="M37"/>
      <c r="N37"/>
      <c r="O37"/>
      <c r="R37"/>
      <c r="S37" s="56" t="s">
        <v>178</v>
      </c>
      <c r="T37" s="56" t="s">
        <v>248</v>
      </c>
      <c r="V37" s="24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 s="24"/>
      <c r="AL37" s="31"/>
      <c r="AM37" s="24"/>
      <c r="AN37" s="25"/>
      <c r="AO37" s="25"/>
      <c r="AP37" s="25"/>
      <c r="AQ37" s="24"/>
      <c r="AR37" s="211">
        <v>-0.50000000000000222</v>
      </c>
      <c r="AS37" s="211">
        <v>3.7999999999999999E-2</v>
      </c>
      <c r="AT37" s="211">
        <f t="shared" si="1"/>
        <v>3.7999999999999999E-2</v>
      </c>
      <c r="AU37" s="211" t="str">
        <f t="shared" si="2"/>
        <v>x</v>
      </c>
    </row>
    <row r="38" spans="2:49" s="21" customFormat="1" ht="16">
      <c r="B38" s="41" t="s">
        <v>249</v>
      </c>
      <c r="C38" s="41" t="s">
        <v>250</v>
      </c>
      <c r="D38" s="41" t="s">
        <v>251</v>
      </c>
      <c r="E38" s="51">
        <v>9.66</v>
      </c>
      <c r="F38" s="38"/>
      <c r="G38" s="43"/>
      <c r="H38"/>
      <c r="I38"/>
      <c r="J38" s="33"/>
      <c r="K38"/>
      <c r="L38"/>
      <c r="M38"/>
      <c r="N38"/>
      <c r="O38"/>
      <c r="R38"/>
      <c r="S38" s="56">
        <v>0</v>
      </c>
      <c r="T38" s="56" t="s">
        <v>252</v>
      </c>
      <c r="V38" s="24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 s="24"/>
      <c r="AL38" s="31"/>
      <c r="AM38" s="24"/>
      <c r="AN38" s="25"/>
      <c r="AO38" s="25"/>
      <c r="AP38" s="25"/>
      <c r="AQ38" s="24"/>
      <c r="AR38" s="211">
        <v>-0.33333333333333548</v>
      </c>
      <c r="AS38" s="211">
        <v>3.7999999999999999E-2</v>
      </c>
      <c r="AT38" s="211">
        <f t="shared" si="1"/>
        <v>3.7999999999999999E-2</v>
      </c>
      <c r="AU38" s="211" t="str">
        <f t="shared" si="2"/>
        <v>x</v>
      </c>
    </row>
    <row r="39" spans="2:49" s="21" customFormat="1" ht="15.5">
      <c r="B39" s="41" t="s">
        <v>253</v>
      </c>
      <c r="C39" s="41" t="s">
        <v>254</v>
      </c>
      <c r="D39" s="41" t="s">
        <v>255</v>
      </c>
      <c r="E39" s="51">
        <v>9.7200000000000006</v>
      </c>
      <c r="F39" s="38"/>
      <c r="G39" s="43"/>
      <c r="H39"/>
      <c r="I39"/>
      <c r="J39" s="33"/>
      <c r="K39"/>
      <c r="L39"/>
      <c r="M39"/>
      <c r="N39"/>
      <c r="O39"/>
      <c r="R39"/>
      <c r="S39" s="56" t="s">
        <v>178</v>
      </c>
      <c r="T39" s="56" t="s">
        <v>256</v>
      </c>
      <c r="V39" s="24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 s="24"/>
      <c r="AL39" s="31"/>
      <c r="AM39" s="24"/>
      <c r="AN39" s="25"/>
      <c r="AO39" s="25"/>
      <c r="AP39" s="25"/>
      <c r="AQ39" s="24"/>
      <c r="AR39" s="211">
        <v>-0.16666666666666879</v>
      </c>
      <c r="AS39" s="211">
        <v>3.7999999999999999E-2</v>
      </c>
      <c r="AT39" s="211">
        <f t="shared" si="1"/>
        <v>3.7999999999999999E-2</v>
      </c>
      <c r="AU39" s="211" t="str">
        <f t="shared" si="2"/>
        <v>x</v>
      </c>
    </row>
    <row r="40" spans="2:49" s="21" customFormat="1" ht="15.5">
      <c r="B40" s="41" t="s">
        <v>257</v>
      </c>
      <c r="C40" s="41" t="s">
        <v>258</v>
      </c>
      <c r="D40" s="41" t="s">
        <v>162</v>
      </c>
      <c r="E40" s="51">
        <v>9.7200000000000006</v>
      </c>
      <c r="F40" s="38"/>
      <c r="G40" s="43"/>
      <c r="H40"/>
      <c r="I40"/>
      <c r="J40" s="33"/>
      <c r="K40"/>
      <c r="L40"/>
      <c r="M40"/>
      <c r="N40"/>
      <c r="O40"/>
      <c r="R40"/>
      <c r="S40" s="56">
        <v>0</v>
      </c>
      <c r="T40" s="56" t="s">
        <v>259</v>
      </c>
      <c r="V40" s="24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 s="24"/>
      <c r="AL40" s="31"/>
      <c r="AM40" s="24"/>
      <c r="AN40" s="25"/>
      <c r="AO40" s="25"/>
      <c r="AP40" s="25"/>
      <c r="AQ40" s="24"/>
      <c r="AR40" s="211">
        <v>0.16666666666666449</v>
      </c>
      <c r="AS40" s="211">
        <v>3.7999999999999999E-2</v>
      </c>
      <c r="AT40" s="211">
        <f t="shared" si="1"/>
        <v>3.7999999999999999E-2</v>
      </c>
      <c r="AU40" s="211" t="str">
        <f t="shared" si="2"/>
        <v>x</v>
      </c>
    </row>
    <row r="41" spans="2:49" s="21" customFormat="1" ht="15.5">
      <c r="B41" s="41" t="s">
        <v>260</v>
      </c>
      <c r="C41" s="41" t="s">
        <v>261</v>
      </c>
      <c r="D41" s="41" t="s">
        <v>262</v>
      </c>
      <c r="E41" s="51">
        <v>9.75</v>
      </c>
      <c r="F41" s="38"/>
      <c r="G41" s="43"/>
      <c r="H41"/>
      <c r="I41"/>
      <c r="J41" s="33"/>
      <c r="K41" s="33"/>
      <c r="L41" s="33"/>
      <c r="M41" s="33"/>
      <c r="N41" s="33"/>
      <c r="O41" s="33"/>
      <c r="R41"/>
      <c r="S41" s="56" t="s">
        <v>178</v>
      </c>
      <c r="T41" s="60" t="s">
        <v>263</v>
      </c>
      <c r="V41" s="24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 s="24"/>
      <c r="AL41" s="31"/>
      <c r="AM41" s="24"/>
      <c r="AN41" s="25"/>
      <c r="AO41" s="25"/>
      <c r="AP41" s="25"/>
      <c r="AQ41" s="24"/>
      <c r="AR41" s="211">
        <v>0.33333333333333115</v>
      </c>
      <c r="AS41" s="211">
        <v>3.7999999999999999E-2</v>
      </c>
      <c r="AT41" s="211">
        <f t="shared" si="1"/>
        <v>3.7999999999999999E-2</v>
      </c>
      <c r="AU41" s="211" t="str">
        <f t="shared" si="2"/>
        <v>x</v>
      </c>
    </row>
    <row r="42" spans="2:49" s="21" customFormat="1" ht="15.5">
      <c r="B42" s="41" t="s">
        <v>264</v>
      </c>
      <c r="C42" s="41" t="s">
        <v>265</v>
      </c>
      <c r="D42" s="41" t="s">
        <v>266</v>
      </c>
      <c r="E42" s="51">
        <v>9.75</v>
      </c>
      <c r="F42" s="38"/>
      <c r="G42" s="43"/>
      <c r="H42"/>
      <c r="I42"/>
      <c r="J42" s="33"/>
      <c r="K42" s="33"/>
      <c r="L42" s="33"/>
      <c r="M42" s="33"/>
      <c r="N42" s="33"/>
      <c r="O42" s="33"/>
      <c r="R42"/>
      <c r="S42" s="56" t="s">
        <v>178</v>
      </c>
      <c r="T42" s="60" t="s">
        <v>267</v>
      </c>
      <c r="V42" s="24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 s="24"/>
      <c r="AL42" s="31"/>
      <c r="AM42" s="24"/>
      <c r="AN42" s="25"/>
      <c r="AO42" s="25"/>
      <c r="AP42" s="25"/>
      <c r="AQ42" s="24"/>
      <c r="AR42" s="211">
        <v>0.49999999999999789</v>
      </c>
      <c r="AS42" s="211">
        <v>3.7999999999999999E-2</v>
      </c>
      <c r="AT42" s="211">
        <f t="shared" si="1"/>
        <v>3.7999999999999999E-2</v>
      </c>
      <c r="AU42" s="211" t="str">
        <f t="shared" si="2"/>
        <v>x</v>
      </c>
    </row>
    <row r="43" spans="2:49" s="21" customFormat="1" ht="15.5">
      <c r="B43" s="41" t="s">
        <v>268</v>
      </c>
      <c r="C43" s="41" t="s">
        <v>269</v>
      </c>
      <c r="D43" s="41" t="s">
        <v>270</v>
      </c>
      <c r="E43" s="51">
        <v>9.91</v>
      </c>
      <c r="F43" s="38"/>
      <c r="G43" s="43"/>
      <c r="H43"/>
      <c r="I43"/>
      <c r="J43" s="33"/>
      <c r="K43" s="33"/>
      <c r="L43" s="33"/>
      <c r="M43" s="33"/>
      <c r="N43" s="33"/>
      <c r="O43" s="33"/>
      <c r="R43"/>
      <c r="S43" s="56" t="s">
        <v>178</v>
      </c>
      <c r="T43" s="60" t="s">
        <v>271</v>
      </c>
      <c r="U43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4"/>
      <c r="AK43" s="24"/>
      <c r="AL43" s="31"/>
      <c r="AM43" s="24"/>
      <c r="AN43" s="25"/>
      <c r="AO43" s="25"/>
      <c r="AP43" s="25"/>
      <c r="AQ43" s="24"/>
      <c r="AR43" s="211">
        <v>0.66666666666666441</v>
      </c>
      <c r="AS43" s="211">
        <v>3.7999999999999999E-2</v>
      </c>
      <c r="AT43" s="211">
        <f t="shared" si="1"/>
        <v>3.7999999999999999E-2</v>
      </c>
      <c r="AU43" s="211" t="str">
        <f t="shared" si="2"/>
        <v>x</v>
      </c>
    </row>
    <row r="44" spans="2:49" s="21" customFormat="1" ht="15.5">
      <c r="B44" s="41" t="s">
        <v>272</v>
      </c>
      <c r="C44" s="41" t="s">
        <v>273</v>
      </c>
      <c r="D44" s="41" t="s">
        <v>274</v>
      </c>
      <c r="E44" s="51">
        <v>9.91</v>
      </c>
      <c r="F44" s="38"/>
      <c r="G44" s="43"/>
      <c r="H44"/>
      <c r="I44"/>
      <c r="J44" s="33"/>
      <c r="K44"/>
      <c r="L44"/>
      <c r="M44"/>
      <c r="N44" s="33"/>
      <c r="O44" s="33"/>
      <c r="R44"/>
      <c r="S44" s="56">
        <v>0</v>
      </c>
      <c r="T44" s="56" t="s">
        <v>275</v>
      </c>
      <c r="U4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31"/>
      <c r="AM44" s="24"/>
      <c r="AN44" s="25"/>
      <c r="AO44" s="25"/>
      <c r="AP44" s="25"/>
      <c r="AQ44" s="24"/>
      <c r="AR44" s="211">
        <v>0.83333333333333093</v>
      </c>
      <c r="AS44" s="211">
        <v>3.7999999999999999E-2</v>
      </c>
      <c r="AT44" s="211">
        <f t="shared" si="1"/>
        <v>3.7999999999999999E-2</v>
      </c>
      <c r="AU44" s="211" t="str">
        <f t="shared" si="2"/>
        <v>x</v>
      </c>
    </row>
    <row r="45" spans="2:49" s="21" customFormat="1" ht="16">
      <c r="B45" s="41" t="s">
        <v>276</v>
      </c>
      <c r="C45" s="41" t="s">
        <v>277</v>
      </c>
      <c r="D45" s="41" t="s">
        <v>278</v>
      </c>
      <c r="E45" s="51">
        <v>9.94</v>
      </c>
      <c r="F45" s="38"/>
      <c r="G45" s="43"/>
      <c r="H45"/>
      <c r="I45"/>
      <c r="J45" s="33"/>
      <c r="K45"/>
      <c r="L45"/>
      <c r="M45"/>
      <c r="N45" s="33"/>
      <c r="O45" s="33"/>
      <c r="R45"/>
      <c r="S45" s="56">
        <v>0</v>
      </c>
      <c r="T45" s="56" t="s">
        <v>279</v>
      </c>
      <c r="U45"/>
      <c r="V45" s="24"/>
      <c r="W45" s="24"/>
      <c r="X45" s="24"/>
      <c r="Y45" s="25"/>
      <c r="Z45" s="24"/>
      <c r="AA45" s="24"/>
      <c r="AB45" s="24"/>
      <c r="AC45" s="24"/>
      <c r="AD45" s="24"/>
      <c r="AE45" s="24"/>
      <c r="AF45" s="24"/>
      <c r="AG45" s="24"/>
      <c r="AH45" s="24"/>
      <c r="AI45" s="24"/>
      <c r="AJ45" s="24"/>
      <c r="AK45" s="24"/>
      <c r="AL45" s="31"/>
      <c r="AM45" s="24"/>
      <c r="AN45" s="25"/>
      <c r="AO45" s="25"/>
      <c r="AP45" s="25"/>
      <c r="AQ45" s="24"/>
      <c r="AR45" s="211">
        <v>1.1666666666666643</v>
      </c>
      <c r="AS45" s="211">
        <v>3.7999999999999999E-2</v>
      </c>
      <c r="AT45" s="211">
        <f t="shared" si="1"/>
        <v>3.7999999999999999E-2</v>
      </c>
      <c r="AU45" s="211" t="str">
        <f t="shared" si="2"/>
        <v>x</v>
      </c>
    </row>
    <row r="46" spans="2:49" s="21" customFormat="1" ht="16">
      <c r="B46" s="41" t="s">
        <v>280</v>
      </c>
      <c r="C46" s="41" t="s">
        <v>281</v>
      </c>
      <c r="D46" s="41" t="s">
        <v>241</v>
      </c>
      <c r="E46" s="51">
        <v>9.98</v>
      </c>
      <c r="F46" s="38"/>
      <c r="G46" s="43"/>
      <c r="H46"/>
      <c r="I46"/>
      <c r="J46" s="33"/>
      <c r="K46"/>
      <c r="L46"/>
      <c r="M46"/>
      <c r="N46" s="33"/>
      <c r="O46" s="33"/>
      <c r="R46"/>
      <c r="S46" s="56">
        <v>0</v>
      </c>
      <c r="T46" s="56" t="s">
        <v>282</v>
      </c>
      <c r="U46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/>
      <c r="AG46" s="24"/>
      <c r="AH46" s="24"/>
      <c r="AI46" s="24"/>
      <c r="AJ46" s="24"/>
      <c r="AK46" s="24"/>
      <c r="AL46" s="31"/>
      <c r="AM46" s="24"/>
      <c r="AN46" s="25"/>
      <c r="AO46" s="25"/>
      <c r="AP46" s="25"/>
      <c r="AQ46" s="24"/>
      <c r="AR46" s="211">
        <v>1.3333333333333313</v>
      </c>
      <c r="AS46" s="211">
        <v>3.7999999999999999E-2</v>
      </c>
      <c r="AT46" s="211">
        <f t="shared" si="1"/>
        <v>3.7999999999999999E-2</v>
      </c>
      <c r="AU46" s="211" t="str">
        <f t="shared" si="2"/>
        <v>x</v>
      </c>
    </row>
    <row r="47" spans="2:49" s="21" customFormat="1" ht="16" thickBot="1">
      <c r="B47" s="41" t="s">
        <v>283</v>
      </c>
      <c r="C47" s="41" t="s">
        <v>284</v>
      </c>
      <c r="D47" s="41" t="s">
        <v>285</v>
      </c>
      <c r="E47" s="51">
        <v>10.01</v>
      </c>
      <c r="F47" s="38"/>
      <c r="G47" s="43"/>
      <c r="H47"/>
      <c r="I47"/>
      <c r="J47" s="33"/>
      <c r="K47"/>
      <c r="L47"/>
      <c r="M47"/>
      <c r="N47" s="33"/>
      <c r="O47" s="33"/>
      <c r="R47"/>
      <c r="S47" s="56" t="s">
        <v>178</v>
      </c>
      <c r="T47" s="61" t="s">
        <v>286</v>
      </c>
      <c r="U47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4"/>
      <c r="AG47" s="24"/>
      <c r="AH47" s="24"/>
      <c r="AI47" s="24"/>
      <c r="AJ47" s="24"/>
      <c r="AK47" s="24"/>
      <c r="AL47" s="31"/>
      <c r="AM47" s="24"/>
      <c r="AN47" s="25"/>
      <c r="AO47" s="25"/>
      <c r="AP47" s="25"/>
      <c r="AQ47" s="24"/>
      <c r="AR47" s="211">
        <v>1.4999999999999982</v>
      </c>
      <c r="AS47" s="211">
        <v>3.7999999999999999E-2</v>
      </c>
      <c r="AT47" s="211">
        <f t="shared" si="1"/>
        <v>3.7999999999999999E-2</v>
      </c>
      <c r="AU47" s="211" t="str">
        <f t="shared" si="2"/>
        <v>x</v>
      </c>
    </row>
    <row r="48" spans="2:49" s="21" customFormat="1" ht="15.5">
      <c r="B48" s="41" t="s">
        <v>287</v>
      </c>
      <c r="C48" s="41" t="s">
        <v>288</v>
      </c>
      <c r="D48" s="41" t="s">
        <v>289</v>
      </c>
      <c r="E48" s="51">
        <v>10.07</v>
      </c>
      <c r="F48" s="38"/>
      <c r="G48" s="43"/>
      <c r="H48"/>
      <c r="I48"/>
      <c r="J48" s="33"/>
      <c r="K48"/>
      <c r="L48"/>
      <c r="M48"/>
      <c r="N48" s="33"/>
      <c r="O48" s="33"/>
      <c r="R48"/>
      <c r="S48" s="56">
        <v>0</v>
      </c>
      <c r="T48" s="56" t="s">
        <v>290</v>
      </c>
      <c r="U48"/>
      <c r="V48" s="62"/>
      <c r="W48" s="63"/>
      <c r="X48" s="63"/>
      <c r="Y48" s="63"/>
      <c r="Z48" s="63"/>
      <c r="AA48" s="63"/>
      <c r="AB48" s="63"/>
      <c r="AC48" s="63"/>
      <c r="AD48" s="63"/>
      <c r="AE48" s="64"/>
      <c r="AF48" s="65"/>
      <c r="AG48" s="65"/>
      <c r="AH48" s="65"/>
      <c r="AI48" s="65"/>
      <c r="AJ48" s="65"/>
      <c r="AK48" s="65"/>
      <c r="AL48" s="65"/>
      <c r="AM48" s="66"/>
      <c r="AN48" s="67"/>
      <c r="AO48" s="67"/>
      <c r="AP48" s="67"/>
      <c r="AQ48" s="65"/>
      <c r="AR48" s="211">
        <v>1.6666666666666652</v>
      </c>
      <c r="AS48" s="211">
        <v>3.7999999999999999E-2</v>
      </c>
      <c r="AT48" s="211">
        <f t="shared" si="1"/>
        <v>3.7999999999999999E-2</v>
      </c>
      <c r="AU48" s="211" t="str">
        <f t="shared" si="2"/>
        <v>x</v>
      </c>
    </row>
    <row r="49" spans="2:47" s="21" customFormat="1" ht="15.5">
      <c r="B49" s="41" t="s">
        <v>291</v>
      </c>
      <c r="C49" s="41" t="s">
        <v>292</v>
      </c>
      <c r="D49" s="41" t="s">
        <v>293</v>
      </c>
      <c r="E49" s="51">
        <v>10.1</v>
      </c>
      <c r="F49" s="38"/>
      <c r="G49" s="43"/>
      <c r="H49"/>
      <c r="I49"/>
      <c r="J49" s="33"/>
      <c r="K49"/>
      <c r="L49"/>
      <c r="M49"/>
      <c r="N49" s="33"/>
      <c r="O49" s="33"/>
      <c r="P49"/>
      <c r="Q49"/>
      <c r="R49"/>
      <c r="S49"/>
      <c r="T49"/>
      <c r="U49"/>
      <c r="V49" s="234" t="s">
        <v>294</v>
      </c>
      <c r="W49" s="26"/>
      <c r="X49" s="32"/>
      <c r="Y49" s="216" t="str">
        <f>'Empirical Rule'!L159</f>
        <v>shading</v>
      </c>
      <c r="Z49" s="216" t="str">
        <f>'Empirical Rule'!M159</f>
        <v>pop mean</v>
      </c>
      <c r="AA49" s="216" t="str">
        <f>'Empirical Rule'!N159</f>
        <v>expected variability</v>
      </c>
      <c r="AB49" s="216" t="str">
        <f>'Empirical Rule'!O159</f>
        <v>raw value</v>
      </c>
      <c r="AC49" s="216" t="str">
        <f>'Empirical Rule'!P159</f>
        <v>z score</v>
      </c>
      <c r="AD49" s="216" t="str">
        <f>'Empirical Rule'!Q159</f>
        <v>probability of x</v>
      </c>
      <c r="AE49" s="70"/>
      <c r="AF49" s="26"/>
      <c r="AG49" s="211" t="str">
        <f>'Empirical Rule'!S33</f>
        <v>x</v>
      </c>
      <c r="AH49" s="211" t="str">
        <f>'Empirical Rule'!T33</f>
        <v>standard axis</v>
      </c>
      <c r="AI49" s="26"/>
      <c r="AJ49" s="65"/>
      <c r="AK49" s="65"/>
      <c r="AL49" s="66"/>
      <c r="AM49" s="65"/>
      <c r="AN49" s="216" t="s">
        <v>89</v>
      </c>
      <c r="AO49" s="211" t="s">
        <v>90</v>
      </c>
      <c r="AP49" s="216" t="s">
        <v>295</v>
      </c>
      <c r="AQ49" s="65"/>
      <c r="AR49" s="211">
        <v>1.8333333333333321</v>
      </c>
      <c r="AS49" s="211">
        <v>3.7999999999999999E-2</v>
      </c>
      <c r="AT49" s="211">
        <f t="shared" si="1"/>
        <v>3.7999999999999999E-2</v>
      </c>
      <c r="AU49" s="211" t="str">
        <f t="shared" si="2"/>
        <v>x</v>
      </c>
    </row>
    <row r="50" spans="2:47" s="21" customFormat="1" ht="15.5">
      <c r="B50" s="41" t="s">
        <v>296</v>
      </c>
      <c r="C50" s="41" t="s">
        <v>297</v>
      </c>
      <c r="D50" s="41" t="s">
        <v>298</v>
      </c>
      <c r="E50" s="51">
        <v>10.1</v>
      </c>
      <c r="F50" s="33"/>
      <c r="G50" s="43"/>
      <c r="H50"/>
      <c r="I50"/>
      <c r="J50" s="33"/>
      <c r="K50"/>
      <c r="L50"/>
      <c r="M50"/>
      <c r="N50" s="33"/>
      <c r="O50" s="33"/>
      <c r="P50"/>
      <c r="Q50"/>
      <c r="R50"/>
      <c r="S50"/>
      <c r="T50"/>
      <c r="U50"/>
      <c r="V50" s="218" t="s">
        <v>299</v>
      </c>
      <c r="W50" s="235" t="s">
        <v>300</v>
      </c>
      <c r="X50" s="235" t="s">
        <v>301</v>
      </c>
      <c r="Y50" s="235" t="s">
        <v>302</v>
      </c>
      <c r="Z50" s="218" t="s">
        <v>81</v>
      </c>
      <c r="AA50" s="217" t="str">
        <f>'Empirical Rule'!N158</f>
        <v>σ</v>
      </c>
      <c r="AB50" s="217" t="str">
        <f>'Empirical Rule'!O158</f>
        <v>x</v>
      </c>
      <c r="AC50" s="218" t="str">
        <f>'Empirical Rule'!P158</f>
        <v>z score</v>
      </c>
      <c r="AD50" s="218" t="str">
        <f>'Empirical Rule'!Q158</f>
        <v>P(x)</v>
      </c>
      <c r="AE50" s="74"/>
      <c r="AF50" s="26"/>
      <c r="AG50" s="211" t="str">
        <f>'Empirical Rule'!S34</f>
        <v>x</v>
      </c>
      <c r="AH50" s="211" t="str">
        <f>'Empirical Rule'!T34</f>
        <v>x, x̅</v>
      </c>
      <c r="AI50" s="26"/>
      <c r="AJ50" s="224" t="s">
        <v>303</v>
      </c>
      <c r="AK50" s="65"/>
      <c r="AL50" s="65"/>
      <c r="AM50" s="65"/>
      <c r="AN50" s="217">
        <f>AG56</f>
        <v>0</v>
      </c>
      <c r="AO50" s="231" t="s">
        <v>178</v>
      </c>
      <c r="AP50" s="217">
        <f>AG56</f>
        <v>0</v>
      </c>
      <c r="AQ50" s="65"/>
      <c r="AR50" s="211">
        <v>-1.8333333333333366</v>
      </c>
      <c r="AS50" s="211">
        <v>6.2000000000000006E-2</v>
      </c>
      <c r="AT50" s="211">
        <f t="shared" si="1"/>
        <v>6.2000000000000006E-2</v>
      </c>
      <c r="AU50" s="211" t="str">
        <f t="shared" si="2"/>
        <v>x</v>
      </c>
    </row>
    <row r="51" spans="2:47" s="21" customFormat="1" ht="17" customHeight="1">
      <c r="B51" s="41" t="s">
        <v>304</v>
      </c>
      <c r="C51" s="41" t="s">
        <v>305</v>
      </c>
      <c r="D51" s="41" t="s">
        <v>306</v>
      </c>
      <c r="E51" s="51">
        <v>10.130000000000001</v>
      </c>
      <c r="F51" s="33"/>
      <c r="G51" s="43"/>
      <c r="H51"/>
      <c r="I51"/>
      <c r="J51" s="33"/>
      <c r="K51"/>
      <c r="L51"/>
      <c r="M51"/>
      <c r="N51" s="33"/>
      <c r="O51" s="33"/>
      <c r="P51" s="33"/>
      <c r="Q51" s="33"/>
      <c r="R51"/>
      <c r="S51"/>
      <c r="T51"/>
      <c r="U51"/>
      <c r="V51" s="216">
        <f>'Empirical Rule'!I160</f>
        <v>1</v>
      </c>
      <c r="W51" s="216" t="str">
        <f>'Empirical Rule'!J160</f>
        <v>normal pop</v>
      </c>
      <c r="X51" s="216">
        <f>'Empirical Rule'!K160</f>
        <v>0</v>
      </c>
      <c r="Y51" s="216" t="str">
        <f>'Empirical Rule'!L160</f>
        <v>left</v>
      </c>
      <c r="Z51" s="219">
        <f>I5</f>
        <v>0</v>
      </c>
      <c r="AA51" s="219">
        <f>I7</f>
        <v>0</v>
      </c>
      <c r="AB51" s="219">
        <f>'Empirical Rule'!O160</f>
        <v>0</v>
      </c>
      <c r="AC51" s="216">
        <f>'Empirical Rule'!P160</f>
        <v>0</v>
      </c>
      <c r="AD51" s="216">
        <f>'Empirical Rule'!Q160</f>
        <v>0</v>
      </c>
      <c r="AE51" s="74"/>
      <c r="AF51" s="26"/>
      <c r="AG51" s="211" t="str">
        <f>'Empirical Rule'!S35</f>
        <v>x</v>
      </c>
      <c r="AH51" s="211" t="str">
        <f>'Empirical Rule'!T35</f>
        <v>Empirical Rule</v>
      </c>
      <c r="AI51" s="26"/>
      <c r="AJ51" s="65"/>
      <c r="AK51" s="65"/>
      <c r="AL51" s="217" t="s">
        <v>307</v>
      </c>
      <c r="AM51" s="229" t="s">
        <v>308</v>
      </c>
      <c r="AN51" s="229" t="str">
        <f>W69&amp;" "&amp;AN49</f>
        <v>normal pop X1</v>
      </c>
      <c r="AO51" s="229" t="str">
        <f>W70&amp;" "&amp;AO49</f>
        <v xml:space="preserve"> X2</v>
      </c>
      <c r="AP51" s="229" t="str">
        <f>W73&amp;" "&amp;AP49</f>
        <v xml:space="preserve"> X3</v>
      </c>
      <c r="AQ51" s="65"/>
      <c r="AR51" s="211">
        <v>-1.6666666666666696</v>
      </c>
      <c r="AS51" s="211">
        <v>6.2000000000000006E-2</v>
      </c>
      <c r="AT51" s="211">
        <f t="shared" si="1"/>
        <v>6.2000000000000006E-2</v>
      </c>
      <c r="AU51" s="211" t="str">
        <f t="shared" si="2"/>
        <v>x</v>
      </c>
    </row>
    <row r="52" spans="2:47" s="21" customFormat="1" ht="15.5">
      <c r="B52" s="41" t="s">
        <v>309</v>
      </c>
      <c r="C52" s="41" t="s">
        <v>310</v>
      </c>
      <c r="D52" s="41" t="s">
        <v>311</v>
      </c>
      <c r="E52" s="51">
        <v>10.130000000000001</v>
      </c>
      <c r="F52" s="33"/>
      <c r="G52" s="43"/>
      <c r="H52"/>
      <c r="I52"/>
      <c r="J52" s="33"/>
      <c r="K52" s="33"/>
      <c r="L52" s="33"/>
      <c r="M52" s="33"/>
      <c r="N52" s="33"/>
      <c r="O52" s="33"/>
      <c r="P52" s="33"/>
      <c r="Q52" s="33"/>
      <c r="R52"/>
      <c r="S52"/>
      <c r="T52"/>
      <c r="U52"/>
      <c r="V52" s="216">
        <f>'Empirical Rule'!I161</f>
        <v>0</v>
      </c>
      <c r="W52" s="216">
        <f>'Empirical Rule'!J161</f>
        <v>0</v>
      </c>
      <c r="X52" s="216">
        <f>'Empirical Rule'!K161</f>
        <v>0</v>
      </c>
      <c r="Y52" s="216">
        <f>'Empirical Rule'!L161</f>
        <v>0</v>
      </c>
      <c r="Z52" s="219">
        <f>'Empirical Rule'!M161</f>
        <v>0</v>
      </c>
      <c r="AA52" s="219">
        <f>'Empirical Rule'!N161</f>
        <v>0</v>
      </c>
      <c r="AB52" s="219">
        <f>'Empirical Rule'!O161</f>
        <v>0</v>
      </c>
      <c r="AC52" s="216">
        <f>'Empirical Rule'!P161</f>
        <v>0</v>
      </c>
      <c r="AD52" s="216">
        <f>'Empirical Rule'!Q161</f>
        <v>0</v>
      </c>
      <c r="AE52" s="70"/>
      <c r="AF52" s="26"/>
      <c r="AG52" s="211">
        <f>'Empirical Rule'!S36</f>
        <v>0</v>
      </c>
      <c r="AH52" s="211" t="str">
        <f>'Empirical Rule'!T36</f>
        <v>Cumulative %</v>
      </c>
      <c r="AI52" s="26"/>
      <c r="AJ52" s="224" t="s">
        <v>312</v>
      </c>
      <c r="AK52" s="224">
        <f>X123-X117</f>
        <v>6</v>
      </c>
      <c r="AL52" s="216">
        <f>X117</f>
        <v>-3</v>
      </c>
      <c r="AM52" s="216">
        <f t="shared" ref="AM52:AM115" si="4">IF(
    LEFT($W$69,1) ="T",
    _xlfn.T.DIST(AL52, $V$69-1, FALSE),
    _xlfn.NORM.S.DIST(AL52, FALSE)
)</f>
        <v>4.4318484119380075E-3</v>
      </c>
      <c r="AN52" s="216" t="e" cm="1">
        <f t="array" ref="AN52">_xlfn.IFS(
    FALSE, N("Check if X1 shading is ON"),
    $AN$50&lt;&gt;"x", NA(),
    FALSE, N("Check if case is 'LEFT' and x axis value less than z score"),
    AND($Y$69 = "LEFT", $AL52 &lt; IF($AC$69="", 0, $AC$69)), $AM52,
    FALSE, N("Check if case is 'RIGHT' and x axis value greater than z score"),
    AND($Y$69 = "RIGHT", $AL52 &gt; IF($AC$69="", 0, $AC$69)), $AM52,
    FALSE, N("Default case: Return NA()"),
    TRUE, NA()
)</f>
        <v>#N/A</v>
      </c>
      <c r="AO52" s="216" t="e" cm="1">
        <f t="array" ref="AO52">_xlfn.IFS(
    FALSE, N("Check if X1 shading is ON"),
    $AN$50&lt;&gt;"x", NA(),
    FALSE, N("Check if case is 'LEFT' and x axis value less than z score"),
    AND($Y$70 = "LEFT", $AL52 &lt; IF($AC$70="", 0, $AC$70)), $AM52,
    FALSE, N("Check if case is 'RIGHT' and x axis value greater than z score"),
    AND($Y$70 = "RIGHT", $AL52 &gt; IF($AC$70="", 0, $AC$70)), $AM52,
    FALSE, N("Default case: Return NA()"),
    TRUE, NA()
)</f>
        <v>#N/A</v>
      </c>
      <c r="AP52" s="216" t="e" cm="1">
        <f t="array" ref="AP52">_xlfn.IFS(
    FALSE, N("Check if X1 shading is ON"),
    $AP$50&lt;&gt;"x", NA(),
    FALSE, N("Check if case is 'LEFT' and x axis value less than z score"),
    AND($Y$73 = "LEFT", $AL52 &lt; IF($AC$73="", 0, $AC$73)), $AM52,
    FALSE, N("Check if case is 'RIGHT' and x axis value greater than z score"),
    AND($Y$73 = "RIGHT", $AL52 &gt; IF($AC$73="", 0, $AC$73)), $AM52,
    FALSE, N("Check if case is 'TWO' and both directions"),
    AND(
        $Y$73 = "TWO",
        OR($AL52 &lt; -ABS($AC$73), $AL52 &gt; ABS($AC$73))
    ), $AM52,
    FALSE, N("Default case: Return NA()"),
    TRUE, NA()
)</f>
        <v>#N/A</v>
      </c>
      <c r="AQ52" s="65"/>
      <c r="AR52" s="211">
        <v>-1.5000000000000027</v>
      </c>
      <c r="AS52" s="211">
        <v>6.2000000000000006E-2</v>
      </c>
      <c r="AT52" s="211">
        <f t="shared" si="1"/>
        <v>6.2000000000000006E-2</v>
      </c>
      <c r="AU52" s="211" t="str">
        <f t="shared" si="2"/>
        <v>x</v>
      </c>
    </row>
    <row r="53" spans="2:47" s="21" customFormat="1" ht="15.5">
      <c r="B53" s="41" t="s">
        <v>313</v>
      </c>
      <c r="C53" s="41" t="s">
        <v>254</v>
      </c>
      <c r="D53" s="41" t="s">
        <v>314</v>
      </c>
      <c r="E53" s="51">
        <v>10.17</v>
      </c>
      <c r="F53" s="33"/>
      <c r="G53" s="43"/>
      <c r="H53"/>
      <c r="I53"/>
      <c r="J53" s="33"/>
      <c r="K53" s="33"/>
      <c r="L53" s="33"/>
      <c r="M53" s="33"/>
      <c r="N53" s="33"/>
      <c r="O53" s="33"/>
      <c r="P53" s="33"/>
      <c r="Q53" s="33"/>
      <c r="R53"/>
      <c r="S53"/>
      <c r="T53"/>
      <c r="U53"/>
      <c r="V53" s="67"/>
      <c r="W53" s="67"/>
      <c r="X53" s="67"/>
      <c r="Y53" s="67"/>
      <c r="Z53" s="86"/>
      <c r="AA53" s="26"/>
      <c r="AB53" s="26"/>
      <c r="AC53" s="26"/>
      <c r="AD53" s="26"/>
      <c r="AE53" s="70"/>
      <c r="AF53" s="26"/>
      <c r="AG53" s="211" t="str">
        <f>'Empirical Rule'!S37</f>
        <v>x</v>
      </c>
      <c r="AH53" s="211" t="str">
        <f>'Empirical Rule'!T37</f>
        <v>series1&amp;2 raw scale</v>
      </c>
      <c r="AI53" s="26"/>
      <c r="AJ53" s="224" t="s">
        <v>315</v>
      </c>
      <c r="AK53" s="224">
        <v>144</v>
      </c>
      <c r="AL53" s="216">
        <f t="shared" ref="AL53:AL116" si="5">AL52+$AK$54</f>
        <v>-2.9583333333333335</v>
      </c>
      <c r="AM53" s="216">
        <f t="shared" si="4"/>
        <v>5.0175847389326532E-3</v>
      </c>
      <c r="AN53" s="216" t="e" cm="1">
        <f t="array" ref="AN53">_xlfn.IFS(
    FALSE, N("Check if X1 shading is ON"),
    $AN$50&lt;&gt;"x", NA(),
    FALSE, N("Check if case is 'LEFT' and x axis value less than z score"),
    AND($Y$69 = "LEFT", $AL53 &lt; IF($AC$69="", 0, $AC$69)), $AM53,
    FALSE, N("Check if case is 'RIGHT' and x axis value greater than z score"),
    AND($Y$69 = "RIGHT", $AL53 &gt; IF($AC$69="", 0, $AC$69)), $AM53,
    FALSE, N("Check if case is 'TWO' and both directions"),
    AND(
        $Y$69 = "TWO",
        OR($AL53 &lt; -ABS($AC$69), $AL53 &gt; ABS($AC$70))
    ), $AM53,
    FALSE, N("Default case: Return NA()"),
    TRUE, NA()
)</f>
        <v>#N/A</v>
      </c>
      <c r="AO53" s="216" t="e" cm="1">
        <f t="array" ref="AO53">_xlfn.IFS(
    FALSE, N("Check if X1 shading is ON"),
    $AN$50&lt;&gt;"x", NA(),
    FALSE, N("Check if case is 'LEFT' and x axis value less than z score"),
    AND($Y$70 = "LEFT", $AL53 &lt; IF($AC$70="", 0, $AC$70)), $AM53,
    FALSE, N("Check if case is 'RIGHT' and x axis value greater than z score"),
    AND($Y$70 = "RIGHT", $AL53 &gt; IF($AC$70="", 0, $AC$70)), $AM53,
    FALSE, N("Default case: Return NA()"),
    TRUE, NA()
)</f>
        <v>#N/A</v>
      </c>
      <c r="AP53" s="216" t="e" cm="1">
        <f t="array" ref="AP53">_xlfn.IFS(
    FALSE, N("Check if X1 shading is ON"),
    $AP$50&lt;&gt;"x", NA(),
    FALSE, N("Check if case is 'LEFT' and x axis value less than z score"),
    AND($Y$73 = "LEFT", $AL53 &lt; IF($AC$73="", 0, $AC$73)), $AM53,
    FALSE, N("Check if case is 'RIGHT' and x axis value greater than z score"),
    AND($Y$73 = "RIGHT", $AL53 &gt; IF($AC$73="", 0, $AC$73)), $AM53,
    FALSE, N("Check if case is 'TWO' and both directions"),
    AND(
        $Y$73 = "TWO",
        OR($AL53 &lt; -ABS($AC$73), $AL53 &gt; ABS($AC$73))
    ), $AM53,
    FALSE, N("Default case: Return NA()"),
    TRUE, NA()
)</f>
        <v>#N/A</v>
      </c>
      <c r="AQ53" s="65"/>
      <c r="AR53" s="211">
        <v>-1.3333333333333357</v>
      </c>
      <c r="AS53" s="211">
        <v>6.2000000000000006E-2</v>
      </c>
      <c r="AT53" s="211">
        <f t="shared" si="1"/>
        <v>6.2000000000000006E-2</v>
      </c>
      <c r="AU53" s="211" t="str">
        <f t="shared" si="2"/>
        <v>x</v>
      </c>
    </row>
    <row r="54" spans="2:47" s="21" customFormat="1" ht="15.5">
      <c r="B54" s="41" t="s">
        <v>316</v>
      </c>
      <c r="C54" s="41" t="s">
        <v>317</v>
      </c>
      <c r="D54" s="41" t="s">
        <v>318</v>
      </c>
      <c r="E54" s="51">
        <v>10.23</v>
      </c>
      <c r="F54" s="33"/>
      <c r="G54" s="43"/>
      <c r="H54"/>
      <c r="I54"/>
      <c r="J54" s="33"/>
      <c r="K54" s="33"/>
      <c r="L54" s="33"/>
      <c r="M54" s="33"/>
      <c r="N54" s="33"/>
      <c r="O54" s="33"/>
      <c r="P54" s="33"/>
      <c r="Q54" s="33"/>
      <c r="R54"/>
      <c r="S54"/>
      <c r="T54"/>
      <c r="U54"/>
      <c r="V54" s="67"/>
      <c r="W54" s="26"/>
      <c r="X54" s="26"/>
      <c r="Y54" s="216" t="str">
        <f>'Empirical Rule'!L163</f>
        <v>shading</v>
      </c>
      <c r="Z54" s="216" t="str">
        <f>'Empirical Rule'!M163</f>
        <v>pop mean</v>
      </c>
      <c r="AA54" s="216" t="str">
        <f>'Empirical Rule'!N163</f>
        <v>expected variability</v>
      </c>
      <c r="AB54" s="216" t="str">
        <f>'Empirical Rule'!O163</f>
        <v>value</v>
      </c>
      <c r="AC54" s="216" t="str">
        <f>'Empirical Rule'!P163</f>
        <v>z score</v>
      </c>
      <c r="AD54" s="216" t="str">
        <f>'Empirical Rule'!Q163</f>
        <v>probability of x</v>
      </c>
      <c r="AE54" s="87"/>
      <c r="AF54" s="26"/>
      <c r="AG54" s="211">
        <f>'Empirical Rule'!S38</f>
        <v>0</v>
      </c>
      <c r="AH54" s="211" t="str">
        <f>'Empirical Rule'!T38</f>
        <v>series1&amp;2 stdev</v>
      </c>
      <c r="AI54" s="26"/>
      <c r="AJ54" s="224" t="s">
        <v>319</v>
      </c>
      <c r="AK54" s="224">
        <f>AK52/AK53</f>
        <v>4.1666666666666664E-2</v>
      </c>
      <c r="AL54" s="216">
        <f t="shared" si="5"/>
        <v>-2.916666666666667</v>
      </c>
      <c r="AM54" s="216">
        <f t="shared" si="4"/>
        <v>5.6708812194458807E-3</v>
      </c>
      <c r="AN54" s="216" t="e" cm="1">
        <f t="array" ref="AN54">_xlfn.IFS(
    FALSE, N("Check if X1 shading is ON"),
    $AN$50&lt;&gt;"x", NA(),
    FALSE, N("Check if case is 'LEFT' and x axis value less than z score"),
    AND($Y$69 = "LEFT", $AL54 &lt; IF($AC$69="", 0, $AC$69)), $AM54,
    FALSE, N("Check if case is 'RIGHT' and x axis value greater than z score"),
    AND($Y$69 = "RIGHT", $AL54 &gt; IF($AC$69="", 0, $AC$69)), $AM54,
    FALSE, N("Check if case is 'TWO' and both directions"),
    AND(
        $Y$69 = "TWO",
        OR($AL54 &lt; -ABS($AC$69), $AL54 &gt; ABS($AC$70))
    ), $AM54,
    FALSE, N("Default case: Return NA()"),
    TRUE, NA()
)</f>
        <v>#N/A</v>
      </c>
      <c r="AO54" s="216" t="e" cm="1">
        <f t="array" ref="AO54">_xlfn.IFS(
    FALSE, N("Check if X1 shading is ON"),
    $AN$50&lt;&gt;"x", NA(),
    FALSE, N("Check if case is 'LEFT' and x axis value less than z score"),
    AND($Y$70 = "LEFT", $AL54 &lt; IF($AC$70="", 0, $AC$70)), $AM54,
    FALSE, N("Check if case is 'RIGHT' and x axis value greater than z score"),
    AND($Y$70 = "RIGHT", $AL54 &gt; IF($AC$70="", 0, $AC$70)), $AM54,
    FALSE, N("Default case: Return NA()"),
    TRUE, NA()
)</f>
        <v>#N/A</v>
      </c>
      <c r="AP54" s="216" t="e" cm="1">
        <f t="array" ref="AP54">_xlfn.IFS(
    FALSE, N("Check if X1 shading is ON"),
    $AP$50&lt;&gt;"x", NA(),
    FALSE, N("Check if case is 'LEFT' and x axis value less than z score"),
    AND($Y$73 = "LEFT", $AL54 &lt; IF($AC$73="", 0, $AC$73)), $AM54,
    FALSE, N("Check if case is 'RIGHT' and x axis value greater than z score"),
    AND($Y$73 = "RIGHT", $AL54 &gt; IF($AC$73="", 0, $AC$73)), $AM54,
    FALSE, N("Check if case is 'TWO' and both directions"),
    AND(
        $Y$73 = "TWO",
        OR($AL54 &lt; -ABS($AC$73), $AL54 &gt; ABS($AC$73))
    ), $AM54,
    FALSE, N("Default case: Return NA()"),
    TRUE, NA()
)</f>
        <v>#N/A</v>
      </c>
      <c r="AQ54" s="65"/>
      <c r="AR54" s="211">
        <v>-1.1666666666666687</v>
      </c>
      <c r="AS54" s="211">
        <v>6.2000000000000006E-2</v>
      </c>
      <c r="AT54" s="211">
        <f t="shared" si="1"/>
        <v>6.2000000000000006E-2</v>
      </c>
      <c r="AU54" s="211" t="str">
        <f t="shared" si="2"/>
        <v>x</v>
      </c>
    </row>
    <row r="55" spans="2:47" s="21" customFormat="1" ht="15.5">
      <c r="B55" s="41" t="s">
        <v>320</v>
      </c>
      <c r="C55" s="41" t="s">
        <v>321</v>
      </c>
      <c r="D55" s="41" t="s">
        <v>322</v>
      </c>
      <c r="E55" s="51">
        <v>10.26</v>
      </c>
      <c r="F55" s="33"/>
      <c r="G55" s="43"/>
      <c r="H55"/>
      <c r="I55" s="40" t="s">
        <v>323</v>
      </c>
      <c r="J55" s="33"/>
      <c r="K55" s="33"/>
      <c r="L55" s="33"/>
      <c r="M55" s="33"/>
      <c r="N55" s="33"/>
      <c r="O55" s="33"/>
      <c r="P55" s="33"/>
      <c r="Q55" s="33"/>
      <c r="R55"/>
      <c r="S55"/>
      <c r="T55"/>
      <c r="U55"/>
      <c r="V55" s="216">
        <f>V51</f>
        <v>1</v>
      </c>
      <c r="W55" s="216">
        <f>'Empirical Rule'!J164</f>
        <v>0</v>
      </c>
      <c r="X55" s="216">
        <f>'Empirical Rule'!K164</f>
        <v>0</v>
      </c>
      <c r="Y55" s="216">
        <f>'Empirical Rule'!L164</f>
        <v>0</v>
      </c>
      <c r="Z55" s="219">
        <f>'Empirical Rule'!M164</f>
        <v>0</v>
      </c>
      <c r="AA55" s="219">
        <f>'Empirical Rule'!N164</f>
        <v>0</v>
      </c>
      <c r="AB55" s="219">
        <f>'Empirical Rule'!O164</f>
        <v>0</v>
      </c>
      <c r="AC55" s="216">
        <f>'Empirical Rule'!P164</f>
        <v>0</v>
      </c>
      <c r="AD55" s="216">
        <f>'Empirical Rule'!Q164</f>
        <v>0</v>
      </c>
      <c r="AE55" s="70"/>
      <c r="AF55" s="26"/>
      <c r="AG55" s="211" t="str">
        <f>'Empirical Rule'!S39</f>
        <v>x</v>
      </c>
      <c r="AH55" s="211" t="str">
        <f>'Empirical Rule'!T39</f>
        <v>Labels</v>
      </c>
      <c r="AI55" s="26"/>
      <c r="AJ55" s="65"/>
      <c r="AK55" s="65"/>
      <c r="AL55" s="216">
        <f t="shared" si="5"/>
        <v>-2.8750000000000004</v>
      </c>
      <c r="AM55" s="216">
        <f t="shared" si="4"/>
        <v>6.3981203107235513E-3</v>
      </c>
      <c r="AN55" s="216" t="e" cm="1">
        <f t="array" ref="AN55">_xlfn.IFS(
    FALSE, N("Check if X1 shading is ON"),
    $AN$50&lt;&gt;"x", NA(),
    FALSE, N("Check if case is 'LEFT' and x axis value less than z score"),
    AND($Y$69 = "LEFT", $AL55 &lt; IF($AC$69="", 0, $AC$69)), $AM55,
    FALSE, N("Check if case is 'RIGHT' and x axis value greater than z score"),
    AND($Y$69 = "RIGHT", $AL55 &gt; IF($AC$69="", 0, $AC$69)), $AM55,
    FALSE, N("Check if case is 'TWO' and both directions"),
    AND(
        $Y$69 = "TWO",
        OR($AL55 &lt; -ABS($AC$69), $AL55 &gt; ABS($AC$70))
    ), $AM55,
    FALSE, N("Default case: Return NA()"),
    TRUE, NA()
)</f>
        <v>#N/A</v>
      </c>
      <c r="AO55" s="216" t="e" cm="1">
        <f t="array" ref="AO55">_xlfn.IFS(
    FALSE, N("Check if X1 shading is ON"),
    $AN$50&lt;&gt;"x", NA(),
    FALSE, N("Check if case is 'LEFT' and x axis value less than z score"),
    AND($Y$70 = "LEFT", $AL55 &lt; IF($AC$70="", 0, $AC$70)), $AM55,
    FALSE, N("Check if case is 'RIGHT' and x axis value greater than z score"),
    AND($Y$70 = "RIGHT", $AL55 &gt; IF($AC$70="", 0, $AC$70)), $AM55,
    FALSE, N("Default case: Return NA()"),
    TRUE, NA()
)</f>
        <v>#N/A</v>
      </c>
      <c r="AP55" s="216" t="e" cm="1">
        <f t="array" ref="AP55">_xlfn.IFS(
    FALSE, N("Check if X1 shading is ON"),
    $AP$50&lt;&gt;"x", NA(),
    FALSE, N("Check if case is 'LEFT' and x axis value less than z score"),
    AND($Y$73 = "LEFT", $AL55 &lt; IF($AC$73="", 0, $AC$73)), $AM55,
    FALSE, N("Check if case is 'RIGHT' and x axis value greater than z score"),
    AND($Y$73 = "RIGHT", $AL55 &gt; IF($AC$73="", 0, $AC$73)), $AM55,
    FALSE, N("Check if case is 'TWO' and both directions"),
    AND(
        $Y$73 = "TWO",
        OR($AL55 &lt; -ABS($AC$73), $AL55 &gt; ABS($AC$73))
    ), $AM55,
    FALSE, N("Default case: Return NA()"),
    TRUE, NA()
)</f>
        <v>#N/A</v>
      </c>
      <c r="AQ55" s="65"/>
      <c r="AR55" s="211">
        <v>-0.83333333333333526</v>
      </c>
      <c r="AS55" s="211">
        <v>6.2000000000000006E-2</v>
      </c>
      <c r="AT55" s="211">
        <f t="shared" si="1"/>
        <v>6.2000000000000006E-2</v>
      </c>
      <c r="AU55" s="211" t="str">
        <f t="shared" si="2"/>
        <v>x</v>
      </c>
    </row>
    <row r="56" spans="2:47" s="21" customFormat="1" ht="16" thickBot="1">
      <c r="B56" s="41" t="s">
        <v>324</v>
      </c>
      <c r="C56" s="41" t="s">
        <v>325</v>
      </c>
      <c r="D56" s="41" t="s">
        <v>326</v>
      </c>
      <c r="E56" s="51">
        <v>10.26</v>
      </c>
      <c r="F56" s="33"/>
      <c r="G56" s="43"/>
      <c r="H56" s="33"/>
      <c r="I56" s="434" t="s">
        <v>327</v>
      </c>
      <c r="J56" s="435"/>
      <c r="K56" s="435"/>
      <c r="L56" s="436"/>
      <c r="M56" s="375"/>
      <c r="N56" s="33"/>
      <c r="O56" s="443" t="s">
        <v>115</v>
      </c>
      <c r="P56" s="444"/>
      <c r="Q56" s="445"/>
      <c r="R56"/>
      <c r="S56"/>
      <c r="T56"/>
      <c r="U56"/>
      <c r="V56" s="89"/>
      <c r="W56" s="89"/>
      <c r="X56" s="89"/>
      <c r="Y56" s="90"/>
      <c r="Z56" s="90"/>
      <c r="AA56" s="90"/>
      <c r="AB56" s="90"/>
      <c r="AC56" s="90"/>
      <c r="AD56" s="90"/>
      <c r="AE56" s="91"/>
      <c r="AF56" s="26"/>
      <c r="AG56" s="211">
        <f>'Empirical Rule'!S40</f>
        <v>0</v>
      </c>
      <c r="AH56" s="211" t="str">
        <f>'Empirical Rule'!T40</f>
        <v>shading</v>
      </c>
      <c r="AI56" s="26"/>
      <c r="AJ56" s="65"/>
      <c r="AK56" s="65"/>
      <c r="AL56" s="216">
        <f t="shared" si="5"/>
        <v>-2.8333333333333339</v>
      </c>
      <c r="AM56" s="216">
        <f t="shared" si="4"/>
        <v>7.2060997646092168E-3</v>
      </c>
      <c r="AN56" s="216" t="e" cm="1">
        <f t="array" ref="AN56">_xlfn.IFS(
    FALSE, N("Check if X1 shading is ON"),
    $AN$50&lt;&gt;"x", NA(),
    FALSE, N("Check if case is 'LEFT' and x axis value less than z score"),
    AND($Y$69 = "LEFT", $AL56 &lt; IF($AC$69="", 0, $AC$69)), $AM56,
    FALSE, N("Check if case is 'RIGHT' and x axis value greater than z score"),
    AND($Y$69 = "RIGHT", $AL56 &gt; IF($AC$69="", 0, $AC$69)), $AM56,
    FALSE, N("Check if case is 'TWO' and both directions"),
    AND(
        $Y$69 = "TWO",
        OR($AL56 &lt; -ABS($AC$69), $AL56 &gt; ABS($AC$70))
    ), $AM56,
    FALSE, N("Default case: Return NA()"),
    TRUE, NA()
)</f>
        <v>#N/A</v>
      </c>
      <c r="AO56" s="216" t="e" cm="1">
        <f t="array" ref="AO56">_xlfn.IFS(
    FALSE, N("Check if X1 shading is ON"),
    $AN$50&lt;&gt;"x", NA(),
    FALSE, N("Check if case is 'LEFT' and x axis value less than z score"),
    AND($Y$70 = "LEFT", $AL56 &lt; IF($AC$70="", 0, $AC$70)), $AM56,
    FALSE, N("Check if case is 'RIGHT' and x axis value greater than z score"),
    AND($Y$70 = "RIGHT", $AL56 &gt; IF($AC$70="", 0, $AC$70)), $AM56,
    FALSE, N("Default case: Return NA()"),
    TRUE, NA()
)</f>
        <v>#N/A</v>
      </c>
      <c r="AP56" s="216" t="e" cm="1">
        <f t="array" ref="AP56">_xlfn.IFS(
    FALSE, N("Check if X1 shading is ON"),
    $AP$50&lt;&gt;"x", NA(),
    FALSE, N("Check if case is 'LEFT' and x axis value less than z score"),
    AND($Y$73 = "LEFT", $AL56 &lt; IF($AC$73="", 0, $AC$73)), $AM56,
    FALSE, N("Check if case is 'RIGHT' and x axis value greater than z score"),
    AND($Y$73 = "RIGHT", $AL56 &gt; IF($AC$73="", 0, $AC$73)), $AM56,
    FALSE, N("Check if case is 'TWO' and both directions"),
    AND(
        $Y$73 = "TWO",
        OR($AL56 &lt; -ABS($AC$73), $AL56 &gt; ABS($AC$73))
    ), $AM56,
    FALSE, N("Default case: Return NA()"),
    TRUE, NA()
)</f>
        <v>#N/A</v>
      </c>
      <c r="AQ56" s="65"/>
      <c r="AR56" s="211">
        <v>-0.66666666666666874</v>
      </c>
      <c r="AS56" s="211">
        <v>6.2000000000000006E-2</v>
      </c>
      <c r="AT56" s="211">
        <f t="shared" si="1"/>
        <v>6.2000000000000006E-2</v>
      </c>
      <c r="AU56" s="211" t="str">
        <f t="shared" si="2"/>
        <v>x</v>
      </c>
    </row>
    <row r="57" spans="2:47" s="21" customFormat="1" ht="15.5" customHeight="1">
      <c r="B57" s="41" t="s">
        <v>328</v>
      </c>
      <c r="C57" s="41" t="s">
        <v>329</v>
      </c>
      <c r="D57" s="41" t="s">
        <v>162</v>
      </c>
      <c r="E57" s="51">
        <v>10.29</v>
      </c>
      <c r="F57" s="33"/>
      <c r="G57" s="43"/>
      <c r="H57" s="33"/>
      <c r="I57" s="434" t="s">
        <v>330</v>
      </c>
      <c r="J57" s="435"/>
      <c r="K57" s="435"/>
      <c r="L57" s="436"/>
      <c r="M57" s="376"/>
      <c r="N57" s="33"/>
      <c r="O57" s="437" t="s">
        <v>331</v>
      </c>
      <c r="P57" s="438"/>
      <c r="Q57" s="439"/>
      <c r="R57"/>
      <c r="S57"/>
      <c r="T57"/>
      <c r="U57"/>
      <c r="V57" s="67"/>
      <c r="W57" s="67"/>
      <c r="X57" s="67"/>
      <c r="Y57" s="67"/>
      <c r="Z57" s="86"/>
      <c r="AA57" s="86"/>
      <c r="AB57" s="86"/>
      <c r="AC57" s="84"/>
      <c r="AD57" s="92"/>
      <c r="AE57" s="65"/>
      <c r="AF57" s="26"/>
      <c r="AG57" s="211" t="str">
        <f>'Empirical Rule'!S41</f>
        <v>x</v>
      </c>
      <c r="AH57" s="211" t="str">
        <f>'Empirical Rule'!T41</f>
        <v>-label raw</v>
      </c>
      <c r="AI57" s="26"/>
      <c r="AJ57" s="65"/>
      <c r="AK57" s="65"/>
      <c r="AL57" s="216">
        <f t="shared" si="5"/>
        <v>-2.7916666666666674</v>
      </c>
      <c r="AM57" s="216">
        <f t="shared" si="4"/>
        <v>8.1020357469784796E-3</v>
      </c>
      <c r="AN57" s="216" t="e" cm="1">
        <f t="array" ref="AN57">_xlfn.IFS(
    FALSE, N("Check if X1 shading is ON"),
    $AN$50&lt;&gt;"x", NA(),
    FALSE, N("Check if case is 'LEFT' and x axis value less than z score"),
    AND($Y$69 = "LEFT", $AL57 &lt; IF($AC$69="", 0, $AC$69)), $AM57,
    FALSE, N("Check if case is 'RIGHT' and x axis value greater than z score"),
    AND($Y$69 = "RIGHT", $AL57 &gt; IF($AC$69="", 0, $AC$69)), $AM57,
    FALSE, N("Check if case is 'TWO' and both directions"),
    AND(
        $Y$69 = "TWO",
        OR($AL57 &lt; -ABS($AC$69), $AL57 &gt; ABS($AC$70))
    ), $AM57,
    FALSE, N("Default case: Return NA()"),
    TRUE, NA()
)</f>
        <v>#N/A</v>
      </c>
      <c r="AO57" s="216" t="e" cm="1">
        <f t="array" ref="AO57">_xlfn.IFS(
    FALSE, N("Check if X1 shading is ON"),
    $AN$50&lt;&gt;"x", NA(),
    FALSE, N("Check if case is 'LEFT' and x axis value less than z score"),
    AND($Y$70 = "LEFT", $AL57 &lt; IF($AC$70="", 0, $AC$70)), $AM57,
    FALSE, N("Check if case is 'RIGHT' and x axis value greater than z score"),
    AND($Y$70 = "RIGHT", $AL57 &gt; IF($AC$70="", 0, $AC$70)), $AM57,
    FALSE, N("Default case: Return NA()"),
    TRUE, NA()
)</f>
        <v>#N/A</v>
      </c>
      <c r="AP57" s="216" t="e" cm="1">
        <f t="array" ref="AP57">_xlfn.IFS(
    FALSE, N("Check if X1 shading is ON"),
    $AP$50&lt;&gt;"x", NA(),
    FALSE, N("Check if case is 'LEFT' and x axis value less than z score"),
    AND($Y$73 = "LEFT", $AL57 &lt; IF($AC$73="", 0, $AC$73)), $AM57,
    FALSE, N("Check if case is 'RIGHT' and x axis value greater than z score"),
    AND($Y$73 = "RIGHT", $AL57 &gt; IF($AC$73="", 0, $AC$73)), $AM57,
    FALSE, N("Check if case is 'TWO' and both directions"),
    AND(
        $Y$73 = "TWO",
        OR($AL57 &lt; -ABS($AC$73), $AL57 &gt; ABS($AC$73))
    ), $AM57,
    FALSE, N("Default case: Return NA()"),
    TRUE, NA()
)</f>
        <v>#N/A</v>
      </c>
      <c r="AQ57" s="65"/>
      <c r="AR57" s="211">
        <v>-0.50000000000000222</v>
      </c>
      <c r="AS57" s="211">
        <v>6.2000000000000006E-2</v>
      </c>
      <c r="AT57" s="211">
        <f t="shared" si="1"/>
        <v>6.2000000000000006E-2</v>
      </c>
      <c r="AU57" s="211" t="str">
        <f t="shared" si="2"/>
        <v>x</v>
      </c>
    </row>
    <row r="58" spans="2:47" s="21" customFormat="1" ht="15.5">
      <c r="B58" s="41" t="s">
        <v>332</v>
      </c>
      <c r="C58" s="41" t="s">
        <v>333</v>
      </c>
      <c r="D58" s="41" t="s">
        <v>334</v>
      </c>
      <c r="E58" s="51">
        <v>10.32</v>
      </c>
      <c r="F58" s="33"/>
      <c r="G58" s="43"/>
      <c r="H58" s="33"/>
      <c r="I58" s="434" t="s">
        <v>335</v>
      </c>
      <c r="J58" s="435"/>
      <c r="K58" s="435"/>
      <c r="L58" s="436"/>
      <c r="M58" s="375"/>
      <c r="N58" s="33"/>
      <c r="O58" s="437"/>
      <c r="P58" s="438"/>
      <c r="Q58" s="439"/>
      <c r="R58"/>
      <c r="S58"/>
      <c r="T58"/>
      <c r="U58"/>
      <c r="V58" s="234" t="s">
        <v>336</v>
      </c>
      <c r="W58" s="26"/>
      <c r="X58" s="67"/>
      <c r="Y58" s="220" t="str">
        <f t="shared" ref="Y58:AD58" si="6">Y49</f>
        <v>shading</v>
      </c>
      <c r="Z58" s="220" t="str">
        <f t="shared" si="6"/>
        <v>pop mean</v>
      </c>
      <c r="AA58" s="220" t="str">
        <f t="shared" si="6"/>
        <v>expected variability</v>
      </c>
      <c r="AB58" s="220" t="str">
        <f t="shared" si="6"/>
        <v>raw value</v>
      </c>
      <c r="AC58" s="220" t="str">
        <f t="shared" si="6"/>
        <v>z score</v>
      </c>
      <c r="AD58" s="220" t="str">
        <f t="shared" si="6"/>
        <v>probability of x</v>
      </c>
      <c r="AE58" s="65"/>
      <c r="AF58" s="26"/>
      <c r="AG58" s="211" t="str">
        <f>'Empirical Rule'!S42</f>
        <v>x</v>
      </c>
      <c r="AH58" s="211" t="str">
        <f>'Empirical Rule'!T42</f>
        <v>-label standard</v>
      </c>
      <c r="AI58" s="26"/>
      <c r="AJ58" s="65"/>
      <c r="AK58" s="65"/>
      <c r="AL58" s="216">
        <f t="shared" si="5"/>
        <v>-2.7500000000000009</v>
      </c>
      <c r="AM58" s="216">
        <f t="shared" si="4"/>
        <v>9.0935625015910286E-3</v>
      </c>
      <c r="AN58" s="216" t="e" cm="1">
        <f t="array" ref="AN58">_xlfn.IFS(
    FALSE, N("Check if X1 shading is ON"),
    $AN$50&lt;&gt;"x", NA(),
    FALSE, N("Check if case is 'LEFT' and x axis value less than z score"),
    AND($Y$69 = "LEFT", $AL58 &lt; IF($AC$69="", 0, $AC$69)), $AM58,
    FALSE, N("Check if case is 'RIGHT' and x axis value greater than z score"),
    AND($Y$69 = "RIGHT", $AL58 &gt; IF($AC$69="", 0, $AC$69)), $AM58,
    FALSE, N("Check if case is 'TWO' and both directions"),
    AND(
        $Y$69 = "TWO",
        OR($AL58 &lt; -ABS($AC$69), $AL58 &gt; ABS($AC$70))
    ), $AM58,
    FALSE, N("Default case: Return NA()"),
    TRUE, NA()
)</f>
        <v>#N/A</v>
      </c>
      <c r="AO58" s="216" t="e" cm="1">
        <f t="array" ref="AO58">_xlfn.IFS(
    FALSE, N("Check if X1 shading is ON"),
    $AN$50&lt;&gt;"x", NA(),
    FALSE, N("Check if case is 'LEFT' and x axis value less than z score"),
    AND($Y$70 = "LEFT", $AL58 &lt; IF($AC$70="", 0, $AC$70)), $AM58,
    FALSE, N("Check if case is 'RIGHT' and x axis value greater than z score"),
    AND($Y$70 = "RIGHT", $AL58 &gt; IF($AC$70="", 0, $AC$70)), $AM58,
    FALSE, N("Default case: Return NA()"),
    TRUE, NA()
)</f>
        <v>#N/A</v>
      </c>
      <c r="AP58" s="216" t="e" cm="1">
        <f t="array" ref="AP58">_xlfn.IFS(
    FALSE, N("Check if X1 shading is ON"),
    $AP$50&lt;&gt;"x", NA(),
    FALSE, N("Check if case is 'LEFT' and x axis value less than z score"),
    AND($Y$73 = "LEFT", $AL58 &lt; IF($AC$73="", 0, $AC$73)), $AM58,
    FALSE, N("Check if case is 'RIGHT' and x axis value greater than z score"),
    AND($Y$73 = "RIGHT", $AL58 &gt; IF($AC$73="", 0, $AC$73)), $AM58,
    FALSE, N("Check if case is 'TWO' and both directions"),
    AND(
        $Y$73 = "TWO",
        OR($AL58 &lt; -ABS($AC$73), $AL58 &gt; ABS($AC$73))
    ), $AM58,
    FALSE, N("Default case: Return NA()"),
    TRUE, NA()
)</f>
        <v>#N/A</v>
      </c>
      <c r="AQ58" s="65"/>
      <c r="AR58" s="211">
        <v>-0.33333333333333548</v>
      </c>
      <c r="AS58" s="211">
        <v>6.2000000000000006E-2</v>
      </c>
      <c r="AT58" s="211">
        <f t="shared" si="1"/>
        <v>6.2000000000000006E-2</v>
      </c>
      <c r="AU58" s="211" t="str">
        <f t="shared" si="2"/>
        <v>x</v>
      </c>
    </row>
    <row r="59" spans="2:47" s="21" customFormat="1" ht="15.5">
      <c r="B59" s="41" t="s">
        <v>337</v>
      </c>
      <c r="C59" s="41" t="s">
        <v>338</v>
      </c>
      <c r="D59" s="41" t="s">
        <v>339</v>
      </c>
      <c r="E59" s="94">
        <v>10.36</v>
      </c>
      <c r="F59" s="33"/>
      <c r="G59" s="23" t="s">
        <v>340</v>
      </c>
      <c r="H59"/>
      <c r="I59" s="434" t="s">
        <v>341</v>
      </c>
      <c r="J59" s="435"/>
      <c r="K59" s="435"/>
      <c r="L59" s="436"/>
      <c r="M59" s="236"/>
      <c r="N59" s="17"/>
      <c r="O59" s="440"/>
      <c r="P59" s="441"/>
      <c r="Q59" s="442"/>
      <c r="R59"/>
      <c r="S59"/>
      <c r="T59"/>
      <c r="U59"/>
      <c r="V59" s="217" t="s">
        <v>299</v>
      </c>
      <c r="W59" s="235" t="s">
        <v>300</v>
      </c>
      <c r="X59" s="235" t="s">
        <v>301</v>
      </c>
      <c r="Y59" s="235" t="s">
        <v>302</v>
      </c>
      <c r="Z59" s="218" t="s">
        <v>81</v>
      </c>
      <c r="AA59" s="217" t="str">
        <f>IFERROR(LEFT(AA50, FIND(")", AA50)),AA50)</f>
        <v>σ</v>
      </c>
      <c r="AB59" s="218" t="str">
        <f>AB50</f>
        <v>x</v>
      </c>
      <c r="AC59" s="218" t="str">
        <f>AC50</f>
        <v>z score</v>
      </c>
      <c r="AD59" s="218" t="str">
        <f>AD50</f>
        <v>P(x)</v>
      </c>
      <c r="AE59" s="26"/>
      <c r="AF59" s="26"/>
      <c r="AG59" s="211" t="str">
        <f>'Empirical Rule'!S43</f>
        <v>x</v>
      </c>
      <c r="AH59" s="211" t="str">
        <f>'Empirical Rule'!T43</f>
        <v>-label probability</v>
      </c>
      <c r="AI59" s="26"/>
      <c r="AJ59" s="65"/>
      <c r="AK59" s="65"/>
      <c r="AL59" s="216">
        <f t="shared" si="5"/>
        <v>-2.7083333333333344</v>
      </c>
      <c r="AM59" s="216">
        <f t="shared" si="4"/>
        <v>1.0188728126088616E-2</v>
      </c>
      <c r="AN59" s="216" t="e" cm="1">
        <f t="array" ref="AN59">_xlfn.IFS(
    FALSE, N("Check if X1 shading is ON"),
    $AN$50&lt;&gt;"x", NA(),
    FALSE, N("Check if case is 'LEFT' and x axis value less than z score"),
    AND($Y$69 = "LEFT", $AL59 &lt; IF($AC$69="", 0, $AC$69)), $AM59,
    FALSE, N("Check if case is 'RIGHT' and x axis value greater than z score"),
    AND($Y$69 = "RIGHT", $AL59 &gt; IF($AC$69="", 0, $AC$69)), $AM59,
    FALSE, N("Check if case is 'TWO' and both directions"),
    AND(
        $Y$69 = "TWO",
        OR($AL59 &lt; -ABS($AC$69), $AL59 &gt; ABS($AC$70))
    ), $AM59,
    FALSE, N("Default case: Return NA()"),
    TRUE, NA()
)</f>
        <v>#N/A</v>
      </c>
      <c r="AO59" s="216" t="e" cm="1">
        <f t="array" ref="AO59">_xlfn.IFS(
    FALSE, N("Check if X1 shading is ON"),
    $AN$50&lt;&gt;"x", NA(),
    FALSE, N("Check if case is 'LEFT' and x axis value less than z score"),
    AND($Y$70 = "LEFT", $AL59 &lt; IF($AC$70="", 0, $AC$70)), $AM59,
    FALSE, N("Check if case is 'RIGHT' and x axis value greater than z score"),
    AND($Y$70 = "RIGHT", $AL59 &gt; IF($AC$70="", 0, $AC$70)), $AM59,
    FALSE, N("Default case: Return NA()"),
    TRUE, NA()
)</f>
        <v>#N/A</v>
      </c>
      <c r="AP59" s="216" t="e" cm="1">
        <f t="array" ref="AP59">_xlfn.IFS(
    FALSE, N("Check if X1 shading is ON"),
    $AP$50&lt;&gt;"x", NA(),
    FALSE, N("Check if case is 'LEFT' and x axis value less than z score"),
    AND($Y$73 = "LEFT", $AL59 &lt; IF($AC$73="", 0, $AC$73)), $AM59,
    FALSE, N("Check if case is 'RIGHT' and x axis value greater than z score"),
    AND($Y$73 = "RIGHT", $AL59 &gt; IF($AC$73="", 0, $AC$73)), $AM59,
    FALSE, N("Check if case is 'TWO' and both directions"),
    AND(
        $Y$73 = "TWO",
        OR($AL59 &lt; -ABS($AC$73), $AL59 &gt; ABS($AC$73))
    ), $AM59,
    FALSE, N("Default case: Return NA()"),
    TRUE, NA()
)</f>
        <v>#N/A</v>
      </c>
      <c r="AQ59" s="65"/>
      <c r="AR59" s="211">
        <v>-0.16666666666666879</v>
      </c>
      <c r="AS59" s="211">
        <v>6.2000000000000006E-2</v>
      </c>
      <c r="AT59" s="211">
        <f t="shared" si="1"/>
        <v>6.2000000000000006E-2</v>
      </c>
      <c r="AU59" s="211" t="str">
        <f t="shared" si="2"/>
        <v>x</v>
      </c>
    </row>
    <row r="60" spans="2:47" s="21" customFormat="1" ht="15.5">
      <c r="B60" s="41" t="s">
        <v>342</v>
      </c>
      <c r="C60" s="41" t="s">
        <v>343</v>
      </c>
      <c r="D60" s="41" t="s">
        <v>344</v>
      </c>
      <c r="E60" s="94">
        <v>10.39</v>
      </c>
      <c r="F60" s="33"/>
      <c r="G60" s="374"/>
      <c r="H60"/>
      <c r="I60" s="434" t="s">
        <v>345</v>
      </c>
      <c r="J60" s="435"/>
      <c r="K60" s="435"/>
      <c r="L60" s="436"/>
      <c r="M60" s="375"/>
      <c r="N60" s="17"/>
      <c r="R60"/>
      <c r="S60"/>
      <c r="T60"/>
      <c r="U60"/>
      <c r="V60" s="216">
        <f>V51</f>
        <v>1</v>
      </c>
      <c r="W60" s="220" t="str">
        <f t="shared" ref="W60:AD61" si="7">IF(W51="","",W51)</f>
        <v>normal pop</v>
      </c>
      <c r="X60" s="220">
        <f t="shared" si="7"/>
        <v>0</v>
      </c>
      <c r="Y60" s="220" t="str">
        <f t="shared" si="7"/>
        <v>left</v>
      </c>
      <c r="Z60" s="221">
        <f t="shared" si="7"/>
        <v>0</v>
      </c>
      <c r="AA60" s="221">
        <f t="shared" si="7"/>
        <v>0</v>
      </c>
      <c r="AB60" s="221">
        <f t="shared" si="7"/>
        <v>0</v>
      </c>
      <c r="AC60" s="221">
        <f t="shared" si="7"/>
        <v>0</v>
      </c>
      <c r="AD60" s="222">
        <f t="shared" si="7"/>
        <v>0</v>
      </c>
      <c r="AE60" s="26"/>
      <c r="AF60" s="26"/>
      <c r="AG60" s="211">
        <f>'Empirical Rule'!S44</f>
        <v>0</v>
      </c>
      <c r="AH60" s="211" t="str">
        <f>'Empirical Rule'!T44</f>
        <v>Equations</v>
      </c>
      <c r="AI60" s="26"/>
      <c r="AJ60" s="65"/>
      <c r="AK60" s="65"/>
      <c r="AL60" s="216">
        <f t="shared" si="5"/>
        <v>-2.6666666666666679</v>
      </c>
      <c r="AM60" s="216">
        <f t="shared" si="4"/>
        <v>1.1395986023797402E-2</v>
      </c>
      <c r="AN60" s="216" t="e" cm="1">
        <f t="array" ref="AN60">_xlfn.IFS(
    FALSE, N("Check if X1 shading is ON"),
    $AN$50&lt;&gt;"x", NA(),
    FALSE, N("Check if case is 'LEFT' and x axis value less than z score"),
    AND($Y$69 = "LEFT", $AL60 &lt; IF($AC$69="", 0, $AC$69)), $AM60,
    FALSE, N("Check if case is 'RIGHT' and x axis value greater than z score"),
    AND($Y$69 = "RIGHT", $AL60 &gt; IF($AC$69="", 0, $AC$69)), $AM60,
    FALSE, N("Check if case is 'TWO' and both directions"),
    AND(
        $Y$69 = "TWO",
        OR($AL60 &lt; -ABS($AC$69), $AL60 &gt; ABS($AC$70))
    ), $AM60,
    FALSE, N("Default case: Return NA()"),
    TRUE, NA()
)</f>
        <v>#N/A</v>
      </c>
      <c r="AO60" s="216" t="e" cm="1">
        <f t="array" ref="AO60">_xlfn.IFS(
    FALSE, N("Check if X1 shading is ON"),
    $AN$50&lt;&gt;"x", NA(),
    FALSE, N("Check if case is 'LEFT' and x axis value less than z score"),
    AND($Y$70 = "LEFT", $AL60 &lt; IF($AC$70="", 0, $AC$70)), $AM60,
    FALSE, N("Check if case is 'RIGHT' and x axis value greater than z score"),
    AND($Y$70 = "RIGHT", $AL60 &gt; IF($AC$70="", 0, $AC$70)), $AM60,
    FALSE, N("Default case: Return NA()"),
    TRUE, NA()
)</f>
        <v>#N/A</v>
      </c>
      <c r="AP60" s="216" t="e" cm="1">
        <f t="array" ref="AP60">_xlfn.IFS(
    FALSE, N("Check if X1 shading is ON"),
    $AP$50&lt;&gt;"x", NA(),
    FALSE, N("Check if case is 'LEFT' and x axis value less than z score"),
    AND($Y$73 = "LEFT", $AL60 &lt; IF($AC$73="", 0, $AC$73)), $AM60,
    FALSE, N("Check if case is 'RIGHT' and x axis value greater than z score"),
    AND($Y$73 = "RIGHT", $AL60 &gt; IF($AC$73="", 0, $AC$73)), $AM60,
    FALSE, N("Check if case is 'TWO' and both directions"),
    AND(
        $Y$73 = "TWO",
        OR($AL60 &lt; -ABS($AC$73), $AL60 &gt; ABS($AC$73))
    ), $AM60,
    FALSE, N("Default case: Return NA()"),
    TRUE, NA()
)</f>
        <v>#N/A</v>
      </c>
      <c r="AQ60" s="65"/>
      <c r="AR60" s="211">
        <v>0.16666666666666449</v>
      </c>
      <c r="AS60" s="211">
        <v>6.2000000000000006E-2</v>
      </c>
      <c r="AT60" s="211">
        <f t="shared" si="1"/>
        <v>6.2000000000000006E-2</v>
      </c>
      <c r="AU60" s="211" t="str">
        <f t="shared" si="2"/>
        <v>x</v>
      </c>
    </row>
    <row r="61" spans="2:47" s="21" customFormat="1" ht="15.5">
      <c r="B61" s="41" t="s">
        <v>346</v>
      </c>
      <c r="C61" s="41" t="s">
        <v>347</v>
      </c>
      <c r="D61" s="41" t="s">
        <v>348</v>
      </c>
      <c r="E61" s="94">
        <v>10.39</v>
      </c>
      <c r="F61" s="33"/>
      <c r="G61" s="43"/>
      <c r="H61"/>
      <c r="I61" s="434" t="s">
        <v>349</v>
      </c>
      <c r="J61" s="435"/>
      <c r="K61" s="435"/>
      <c r="L61" s="436"/>
      <c r="M61" s="236"/>
      <c r="N61" s="17"/>
      <c r="O61" s="17"/>
      <c r="P61" s="33"/>
      <c r="Q61" s="33"/>
      <c r="R61"/>
      <c r="S61"/>
      <c r="T61"/>
      <c r="U61"/>
      <c r="V61" s="216">
        <f>V52</f>
        <v>0</v>
      </c>
      <c r="W61" s="220">
        <f t="shared" si="7"/>
        <v>0</v>
      </c>
      <c r="X61" s="220">
        <f t="shared" si="7"/>
        <v>0</v>
      </c>
      <c r="Y61" s="220">
        <f t="shared" si="7"/>
        <v>0</v>
      </c>
      <c r="Z61" s="221">
        <f t="shared" si="7"/>
        <v>0</v>
      </c>
      <c r="AA61" s="221">
        <f t="shared" si="7"/>
        <v>0</v>
      </c>
      <c r="AB61" s="221">
        <f t="shared" si="7"/>
        <v>0</v>
      </c>
      <c r="AC61" s="221">
        <f t="shared" si="7"/>
        <v>0</v>
      </c>
      <c r="AD61" s="222">
        <f t="shared" si="7"/>
        <v>0</v>
      </c>
      <c r="AE61" s="65"/>
      <c r="AF61" s="26"/>
      <c r="AG61" s="211">
        <f>'Empirical Rule'!S45</f>
        <v>0</v>
      </c>
      <c r="AH61" s="211" t="str">
        <f>'Empirical Rule'!T45</f>
        <v>series3 raw scale</v>
      </c>
      <c r="AI61" s="26"/>
      <c r="AJ61" s="65"/>
      <c r="AK61" s="65"/>
      <c r="AL61" s="216">
        <f t="shared" si="5"/>
        <v>-2.6250000000000013</v>
      </c>
      <c r="AM61" s="216">
        <f t="shared" si="4"/>
        <v>1.2724181596831387E-2</v>
      </c>
      <c r="AN61" s="216" t="e" cm="1">
        <f t="array" ref="AN61">_xlfn.IFS(
    FALSE, N("Check if X1 shading is ON"),
    $AN$50&lt;&gt;"x", NA(),
    FALSE, N("Check if case is 'LEFT' and x axis value less than z score"),
    AND($Y$69 = "LEFT", $AL61 &lt; IF($AC$69="", 0, $AC$69)), $AM61,
    FALSE, N("Check if case is 'RIGHT' and x axis value greater than z score"),
    AND($Y$69 = "RIGHT", $AL61 &gt; IF($AC$69="", 0, $AC$69)), $AM61,
    FALSE, N("Check if case is 'TWO' and both directions"),
    AND(
        $Y$69 = "TWO",
        OR($AL61 &lt; -ABS($AC$69), $AL61 &gt; ABS($AC$70))
    ), $AM61,
    FALSE, N("Default case: Return NA()"),
    TRUE, NA()
)</f>
        <v>#N/A</v>
      </c>
      <c r="AO61" s="216" t="e" cm="1">
        <f t="array" ref="AO61">_xlfn.IFS(
    FALSE, N("Check if X1 shading is ON"),
    $AN$50&lt;&gt;"x", NA(),
    FALSE, N("Check if case is 'LEFT' and x axis value less than z score"),
    AND($Y$70 = "LEFT", $AL61 &lt; IF($AC$70="", 0, $AC$70)), $AM61,
    FALSE, N("Check if case is 'RIGHT' and x axis value greater than z score"),
    AND($Y$70 = "RIGHT", $AL61 &gt; IF($AC$70="", 0, $AC$70)), $AM61,
    FALSE, N("Default case: Return NA()"),
    TRUE, NA()
)</f>
        <v>#N/A</v>
      </c>
      <c r="AP61" s="216" t="e" cm="1">
        <f t="array" ref="AP61">_xlfn.IFS(
    FALSE, N("Check if X1 shading is ON"),
    $AP$50&lt;&gt;"x", NA(),
    FALSE, N("Check if case is 'LEFT' and x axis value less than z score"),
    AND($Y$73 = "LEFT", $AL61 &lt; IF($AC$73="", 0, $AC$73)), $AM61,
    FALSE, N("Check if case is 'RIGHT' and x axis value greater than z score"),
    AND($Y$73 = "RIGHT", $AL61 &gt; IF($AC$73="", 0, $AC$73)), $AM61,
    FALSE, N("Check if case is 'TWO' and both directions"),
    AND(
        $Y$73 = "TWO",
        OR($AL61 &lt; -ABS($AC$73), $AL61 &gt; ABS($AC$73))
    ), $AM61,
    FALSE, N("Default case: Return NA()"),
    TRUE, NA()
)</f>
        <v>#N/A</v>
      </c>
      <c r="AQ61" s="65"/>
      <c r="AR61" s="211">
        <v>0.33333333333333115</v>
      </c>
      <c r="AS61" s="211">
        <v>6.2000000000000006E-2</v>
      </c>
      <c r="AT61" s="211">
        <f t="shared" si="1"/>
        <v>6.2000000000000006E-2</v>
      </c>
      <c r="AU61" s="211" t="str">
        <f t="shared" si="2"/>
        <v>x</v>
      </c>
    </row>
    <row r="62" spans="2:47" s="21" customFormat="1" ht="15.5">
      <c r="B62" s="41" t="s">
        <v>350</v>
      </c>
      <c r="C62" s="41" t="s">
        <v>351</v>
      </c>
      <c r="D62" s="41" t="s">
        <v>352</v>
      </c>
      <c r="E62" s="94">
        <v>10.39</v>
      </c>
      <c r="F62" s="33"/>
      <c r="G62" s="43"/>
      <c r="H62"/>
      <c r="I62" s="434" t="s">
        <v>353</v>
      </c>
      <c r="J62" s="435"/>
      <c r="K62" s="435"/>
      <c r="L62" s="436"/>
      <c r="M62" s="375"/>
      <c r="N62" s="33"/>
      <c r="O62" s="33"/>
      <c r="P62" s="33"/>
      <c r="Q62" s="33"/>
      <c r="R62"/>
      <c r="S62"/>
      <c r="T62"/>
      <c r="U62"/>
      <c r="V62" s="67"/>
      <c r="W62" s="26"/>
      <c r="X62" s="26"/>
      <c r="Y62" s="26"/>
      <c r="Z62" s="26"/>
      <c r="AA62" s="26"/>
      <c r="AB62" s="26"/>
      <c r="AC62" s="26"/>
      <c r="AD62" s="26"/>
      <c r="AE62" s="65"/>
      <c r="AF62" s="26"/>
      <c r="AG62" s="211">
        <f>'Empirical Rule'!S46</f>
        <v>0</v>
      </c>
      <c r="AH62" s="211" t="str">
        <f>'Empirical Rule'!T46</f>
        <v>series3 stdev</v>
      </c>
      <c r="AI62" s="26"/>
      <c r="AJ62" s="65"/>
      <c r="AK62" s="65"/>
      <c r="AL62" s="216">
        <f t="shared" si="5"/>
        <v>-2.5833333333333348</v>
      </c>
      <c r="AM62" s="216">
        <f t="shared" si="4"/>
        <v>1.4182533754437251E-2</v>
      </c>
      <c r="AN62" s="216" t="e" cm="1">
        <f t="array" ref="AN62">_xlfn.IFS(
    FALSE, N("Check if X1 shading is ON"),
    $AN$50&lt;&gt;"x", NA(),
    FALSE, N("Check if case is 'LEFT' and x axis value less than z score"),
    AND($Y$69 = "LEFT", $AL62 &lt; IF($AC$69="", 0, $AC$69)), $AM62,
    FALSE, N("Check if case is 'RIGHT' and x axis value greater than z score"),
    AND($Y$69 = "RIGHT", $AL62 &gt; IF($AC$69="", 0, $AC$69)), $AM62,
    FALSE, N("Check if case is 'TWO' and both directions"),
    AND(
        $Y$69 = "TWO",
        OR($AL62 &lt; -ABS($AC$69), $AL62 &gt; ABS($AC$70))
    ), $AM62,
    FALSE, N("Default case: Return NA()"),
    TRUE, NA()
)</f>
        <v>#N/A</v>
      </c>
      <c r="AO62" s="216" t="e" cm="1">
        <f t="array" ref="AO62">_xlfn.IFS(
    FALSE, N("Check if X1 shading is ON"),
    $AN$50&lt;&gt;"x", NA(),
    FALSE, N("Check if case is 'LEFT' and x axis value less than z score"),
    AND($Y$70 = "LEFT", $AL62 &lt; IF($AC$70="", 0, $AC$70)), $AM62,
    FALSE, N("Check if case is 'RIGHT' and x axis value greater than z score"),
    AND($Y$70 = "RIGHT", $AL62 &gt; IF($AC$70="", 0, $AC$70)), $AM62,
    FALSE, N("Default case: Return NA()"),
    TRUE, NA()
)</f>
        <v>#N/A</v>
      </c>
      <c r="AP62" s="216" t="e" cm="1">
        <f t="array" ref="AP62">_xlfn.IFS(
    FALSE, N("Check if X1 shading is ON"),
    $AP$50&lt;&gt;"x", NA(),
    FALSE, N("Check if case is 'LEFT' and x axis value less than z score"),
    AND($Y$73 = "LEFT", $AL62 &lt; IF($AC$73="", 0, $AC$73)), $AM62,
    FALSE, N("Check if case is 'RIGHT' and x axis value greater than z score"),
    AND($Y$73 = "RIGHT", $AL62 &gt; IF($AC$73="", 0, $AC$73)), $AM62,
    FALSE, N("Check if case is 'TWO' and both directions"),
    AND(
        $Y$73 = "TWO",
        OR($AL62 &lt; -ABS($AC$73), $AL62 &gt; ABS($AC$73))
    ), $AM62,
    FALSE, N("Default case: Return NA()"),
    TRUE, NA()
)</f>
        <v>#N/A</v>
      </c>
      <c r="AQ62" s="65"/>
      <c r="AR62" s="211">
        <v>0.49999999999999789</v>
      </c>
      <c r="AS62" s="211">
        <v>6.2000000000000006E-2</v>
      </c>
      <c r="AT62" s="211">
        <f t="shared" si="1"/>
        <v>6.2000000000000006E-2</v>
      </c>
      <c r="AU62" s="211" t="str">
        <f t="shared" si="2"/>
        <v>x</v>
      </c>
    </row>
    <row r="63" spans="2:47" s="21" customFormat="1" ht="15.5">
      <c r="B63" s="41" t="s">
        <v>354</v>
      </c>
      <c r="C63" s="41" t="s">
        <v>355</v>
      </c>
      <c r="D63" s="41" t="s">
        <v>227</v>
      </c>
      <c r="E63" s="94">
        <v>10.42</v>
      </c>
      <c r="F63" s="33"/>
      <c r="G63" s="43"/>
      <c r="H63" s="33"/>
      <c r="I63" s="434" t="s">
        <v>356</v>
      </c>
      <c r="J63" s="435"/>
      <c r="K63" s="435"/>
      <c r="L63" s="436"/>
      <c r="M63" s="375"/>
      <c r="N63" s="33"/>
      <c r="O63" s="33"/>
      <c r="P63" s="33"/>
      <c r="Q63" s="33"/>
      <c r="R63"/>
      <c r="S63"/>
      <c r="T63"/>
      <c r="U63"/>
      <c r="V63" s="67"/>
      <c r="W63" s="26"/>
      <c r="X63" s="26"/>
      <c r="Y63" s="220" t="str">
        <f t="shared" ref="Y63:AD63" si="8">Y54</f>
        <v>shading</v>
      </c>
      <c r="Z63" s="220" t="str">
        <f t="shared" si="8"/>
        <v>pop mean</v>
      </c>
      <c r="AA63" s="220" t="str">
        <f t="shared" si="8"/>
        <v>expected variability</v>
      </c>
      <c r="AB63" s="220" t="str">
        <f t="shared" si="8"/>
        <v>value</v>
      </c>
      <c r="AC63" s="220" t="str">
        <f t="shared" si="8"/>
        <v>z score</v>
      </c>
      <c r="AD63" s="220" t="str">
        <f t="shared" si="8"/>
        <v>probability of x</v>
      </c>
      <c r="AE63" s="65"/>
      <c r="AF63" s="26"/>
      <c r="AG63" s="211" t="str">
        <f>'Empirical Rule'!S47</f>
        <v>x</v>
      </c>
      <c r="AH63" s="211" t="str">
        <f>'Empirical Rule'!T47</f>
        <v>Kudos!</v>
      </c>
      <c r="AI63" s="26"/>
      <c r="AJ63" s="65"/>
      <c r="AK63" s="65"/>
      <c r="AL63" s="216">
        <f t="shared" si="5"/>
        <v>-2.5416666666666683</v>
      </c>
      <c r="AM63" s="216">
        <f t="shared" si="4"/>
        <v>1.5780610826231802E-2</v>
      </c>
      <c r="AN63" s="216" t="e" cm="1">
        <f t="array" ref="AN63">_xlfn.IFS(
    FALSE, N("Check if X1 shading is ON"),
    $AN$50&lt;&gt;"x", NA(),
    FALSE, N("Check if case is 'LEFT' and x axis value less than z score"),
    AND($Y$69 = "LEFT", $AL63 &lt; IF($AC$69="", 0, $AC$69)), $AM63,
    FALSE, N("Check if case is 'RIGHT' and x axis value greater than z score"),
    AND($Y$69 = "RIGHT", $AL63 &gt; IF($AC$69="", 0, $AC$69)), $AM63,
    FALSE, N("Check if case is 'TWO' and both directions"),
    AND(
        $Y$69 = "TWO",
        OR($AL63 &lt; -ABS($AC$69), $AL63 &gt; ABS($AC$70))
    ), $AM63,
    FALSE, N("Default case: Return NA()"),
    TRUE, NA()
)</f>
        <v>#N/A</v>
      </c>
      <c r="AO63" s="216" t="e" cm="1">
        <f t="array" ref="AO63">_xlfn.IFS(
    FALSE, N("Check if X1 shading is ON"),
    $AN$50&lt;&gt;"x", NA(),
    FALSE, N("Check if case is 'LEFT' and x axis value less than z score"),
    AND($Y$70 = "LEFT", $AL63 &lt; IF($AC$70="", 0, $AC$70)), $AM63,
    FALSE, N("Check if case is 'RIGHT' and x axis value greater than z score"),
    AND($Y$70 = "RIGHT", $AL63 &gt; IF($AC$70="", 0, $AC$70)), $AM63,
    FALSE, N("Default case: Return NA()"),
    TRUE, NA()
)</f>
        <v>#N/A</v>
      </c>
      <c r="AP63" s="216" t="e" cm="1">
        <f t="array" ref="AP63">_xlfn.IFS(
    FALSE, N("Check if X1 shading is ON"),
    $AP$50&lt;&gt;"x", NA(),
    FALSE, N("Check if case is 'LEFT' and x axis value less than z score"),
    AND($Y$73 = "LEFT", $AL63 &lt; IF($AC$73="", 0, $AC$73)), $AM63,
    FALSE, N("Check if case is 'RIGHT' and x axis value greater than z score"),
    AND($Y$73 = "RIGHT", $AL63 &gt; IF($AC$73="", 0, $AC$73)), $AM63,
    FALSE, N("Check if case is 'TWO' and both directions"),
    AND(
        $Y$73 = "TWO",
        OR($AL63 &lt; -ABS($AC$73), $AL63 &gt; ABS($AC$73))
    ), $AM63,
    FALSE, N("Default case: Return NA()"),
    TRUE, NA()
)</f>
        <v>#N/A</v>
      </c>
      <c r="AQ63" s="65"/>
      <c r="AR63" s="211">
        <v>0.66666666666666441</v>
      </c>
      <c r="AS63" s="211">
        <v>6.2000000000000006E-2</v>
      </c>
      <c r="AT63" s="211">
        <f t="shared" si="1"/>
        <v>6.2000000000000006E-2</v>
      </c>
      <c r="AU63" s="211" t="str">
        <f t="shared" si="2"/>
        <v>x</v>
      </c>
    </row>
    <row r="64" spans="2:47" s="21" customFormat="1" ht="15.5">
      <c r="B64" s="41" t="s">
        <v>357</v>
      </c>
      <c r="C64" s="41" t="s">
        <v>358</v>
      </c>
      <c r="D64" s="41" t="s">
        <v>359</v>
      </c>
      <c r="E64" s="94">
        <v>10.42</v>
      </c>
      <c r="F64" s="33"/>
      <c r="G64" s="43"/>
      <c r="H64" s="33"/>
      <c r="I64" s="434" t="s">
        <v>360</v>
      </c>
      <c r="J64" s="435"/>
      <c r="K64" s="435"/>
      <c r="L64" s="436"/>
      <c r="M64" s="236"/>
      <c r="N64" s="33"/>
      <c r="O64" s="33"/>
      <c r="P64" s="33"/>
      <c r="Q64" s="33"/>
      <c r="R64"/>
      <c r="S64"/>
      <c r="T64"/>
      <c r="U64"/>
      <c r="V64" s="216">
        <f>V55</f>
        <v>1</v>
      </c>
      <c r="W64" s="220">
        <f t="shared" ref="W64:AD64" si="9">IF(W55="","",W55)</f>
        <v>0</v>
      </c>
      <c r="X64" s="220">
        <f t="shared" si="9"/>
        <v>0</v>
      </c>
      <c r="Y64" s="220">
        <f t="shared" si="9"/>
        <v>0</v>
      </c>
      <c r="Z64" s="221">
        <f t="shared" si="9"/>
        <v>0</v>
      </c>
      <c r="AA64" s="221">
        <f t="shared" si="9"/>
        <v>0</v>
      </c>
      <c r="AB64" s="221">
        <f t="shared" si="9"/>
        <v>0</v>
      </c>
      <c r="AC64" s="221">
        <f t="shared" si="9"/>
        <v>0</v>
      </c>
      <c r="AD64" s="222">
        <f t="shared" si="9"/>
        <v>0</v>
      </c>
      <c r="AE64" s="65"/>
      <c r="AF64" s="26"/>
      <c r="AG64" s="211">
        <f>'Empirical Rule'!S48</f>
        <v>0</v>
      </c>
      <c r="AH64" s="211" t="str">
        <f>'Empirical Rule'!T48</f>
        <v># decimals raw</v>
      </c>
      <c r="AI64" s="26"/>
      <c r="AJ64" s="65"/>
      <c r="AK64" s="65"/>
      <c r="AL64" s="216">
        <f t="shared" si="5"/>
        <v>-2.5000000000000018</v>
      </c>
      <c r="AM64" s="216">
        <f t="shared" si="4"/>
        <v>1.7528300493568461E-2</v>
      </c>
      <c r="AN64" s="216" t="e" cm="1">
        <f t="array" ref="AN64">_xlfn.IFS(
    FALSE, N("Check if X1 shading is ON"),
    $AN$50&lt;&gt;"x", NA(),
    FALSE, N("Check if case is 'LEFT' and x axis value less than z score"),
    AND($Y$69 = "LEFT", $AL64 &lt; IF($AC$69="", 0, $AC$69)), $AM64,
    FALSE, N("Check if case is 'RIGHT' and x axis value greater than z score"),
    AND($Y$69 = "RIGHT", $AL64 &gt; IF($AC$69="", 0, $AC$69)), $AM64,
    FALSE, N("Check if case is 'TWO' and both directions"),
    AND(
        $Y$69 = "TWO",
        OR($AL64 &lt; -ABS($AC$69), $AL64 &gt; ABS($AC$70))
    ), $AM64,
    FALSE, N("Default case: Return NA()"),
    TRUE, NA()
)</f>
        <v>#N/A</v>
      </c>
      <c r="AO64" s="216" t="e" cm="1">
        <f t="array" ref="AO64">_xlfn.IFS(
    FALSE, N("Check if X1 shading is ON"),
    $AN$50&lt;&gt;"x", NA(),
    FALSE, N("Check if case is 'LEFT' and x axis value less than z score"),
    AND($Y$70 = "LEFT", $AL64 &lt; IF($AC$70="", 0, $AC$70)), $AM64,
    FALSE, N("Check if case is 'RIGHT' and x axis value greater than z score"),
    AND($Y$70 = "RIGHT", $AL64 &gt; IF($AC$70="", 0, $AC$70)), $AM64,
    FALSE, N("Default case: Return NA()"),
    TRUE, NA()
)</f>
        <v>#N/A</v>
      </c>
      <c r="AP64" s="216" t="e" cm="1">
        <f t="array" ref="AP64">_xlfn.IFS(
    FALSE, N("Check if X1 shading is ON"),
    $AP$50&lt;&gt;"x", NA(),
    FALSE, N("Check if case is 'LEFT' and x axis value less than z score"),
    AND($Y$73 = "LEFT", $AL64 &lt; IF($AC$73="", 0, $AC$73)), $AM64,
    FALSE, N("Check if case is 'RIGHT' and x axis value greater than z score"),
    AND($Y$73 = "RIGHT", $AL64 &gt; IF($AC$73="", 0, $AC$73)), $AM64,
    FALSE, N("Check if case is 'TWO' and both directions"),
    AND(
        $Y$73 = "TWO",
        OR($AL64 &lt; -ABS($AC$73), $AL64 &gt; ABS($AC$73))
    ), $AM64,
    FALSE, N("Default case: Return NA()"),
    TRUE, NA()
)</f>
        <v>#N/A</v>
      </c>
      <c r="AQ64" s="65"/>
      <c r="AR64" s="211">
        <v>0.83333333333333093</v>
      </c>
      <c r="AS64" s="211">
        <v>6.2000000000000006E-2</v>
      </c>
      <c r="AT64" s="211">
        <f t="shared" si="1"/>
        <v>6.2000000000000006E-2</v>
      </c>
      <c r="AU64" s="211" t="str">
        <f t="shared" si="2"/>
        <v>x</v>
      </c>
    </row>
    <row r="65" spans="2:47" s="21" customFormat="1" ht="15.5">
      <c r="B65" s="41" t="s">
        <v>361</v>
      </c>
      <c r="C65" s="41" t="s">
        <v>362</v>
      </c>
      <c r="D65" s="41" t="s">
        <v>363</v>
      </c>
      <c r="E65" s="94">
        <v>10.45</v>
      </c>
      <c r="F65" s="33"/>
      <c r="G65" s="43"/>
      <c r="H65" s="33"/>
      <c r="I65" s="33"/>
      <c r="J65" s="33"/>
      <c r="K65" s="33"/>
      <c r="L65" s="33"/>
      <c r="M65" s="33"/>
      <c r="N65" s="33"/>
      <c r="O65" s="33"/>
      <c r="P65" s="33"/>
      <c r="Q65" s="33"/>
      <c r="R65"/>
      <c r="S65"/>
      <c r="T65"/>
      <c r="U65"/>
      <c r="V65" s="67"/>
      <c r="W65" s="103"/>
      <c r="X65" s="103"/>
      <c r="Y65" s="26"/>
      <c r="Z65" s="26"/>
      <c r="AA65" s="26"/>
      <c r="AB65" s="26"/>
      <c r="AC65" s="26"/>
      <c r="AD65" s="26"/>
      <c r="AE65" s="65"/>
      <c r="AF65" s="26"/>
      <c r="AG65" s="26"/>
      <c r="AH65" s="26"/>
      <c r="AI65" s="26"/>
      <c r="AJ65" s="65"/>
      <c r="AK65" s="65"/>
      <c r="AL65" s="216">
        <f t="shared" si="5"/>
        <v>-2.4583333333333353</v>
      </c>
      <c r="AM65" s="216">
        <f t="shared" si="4"/>
        <v>1.9435773384264884E-2</v>
      </c>
      <c r="AN65" s="216" t="e" cm="1">
        <f t="array" ref="AN65">_xlfn.IFS(
    FALSE, N("Check if X1 shading is ON"),
    $AN$50&lt;&gt;"x", NA(),
    FALSE, N("Check if case is 'LEFT' and x axis value less than z score"),
    AND($Y$69 = "LEFT", $AL65 &lt; IF($AC$69="", 0, $AC$69)), $AM65,
    FALSE, N("Check if case is 'RIGHT' and x axis value greater than z score"),
    AND($Y$69 = "RIGHT", $AL65 &gt; IF($AC$69="", 0, $AC$69)), $AM65,
    FALSE, N("Check if case is 'TWO' and both directions"),
    AND(
        $Y$69 = "TWO",
        OR($AL65 &lt; -ABS($AC$69), $AL65 &gt; ABS($AC$70))
    ), $AM65,
    FALSE, N("Default case: Return NA()"),
    TRUE, NA()
)</f>
        <v>#N/A</v>
      </c>
      <c r="AO65" s="216" t="e" cm="1">
        <f t="array" ref="AO65">_xlfn.IFS(
    FALSE, N("Check if X1 shading is ON"),
    $AN$50&lt;&gt;"x", NA(),
    FALSE, N("Check if case is 'LEFT' and x axis value less than z score"),
    AND($Y$70 = "LEFT", $AL65 &lt; IF($AC$70="", 0, $AC$70)), $AM65,
    FALSE, N("Check if case is 'RIGHT' and x axis value greater than z score"),
    AND($Y$70 = "RIGHT", $AL65 &gt; IF($AC$70="", 0, $AC$70)), $AM65,
    FALSE, N("Default case: Return NA()"),
    TRUE, NA()
)</f>
        <v>#N/A</v>
      </c>
      <c r="AP65" s="216" t="e" cm="1">
        <f t="array" ref="AP65">_xlfn.IFS(
    FALSE, N("Check if X1 shading is ON"),
    $AP$50&lt;&gt;"x", NA(),
    FALSE, N("Check if case is 'LEFT' and x axis value less than z score"),
    AND($Y$73 = "LEFT", $AL65 &lt; IF($AC$73="", 0, $AC$73)), $AM65,
    FALSE, N("Check if case is 'RIGHT' and x axis value greater than z score"),
    AND($Y$73 = "RIGHT", $AL65 &gt; IF($AC$73="", 0, $AC$73)), $AM65,
    FALSE, N("Check if case is 'TWO' and both directions"),
    AND(
        $Y$73 = "TWO",
        OR($AL65 &lt; -ABS($AC$73), $AL65 &gt; ABS($AC$73))
    ), $AM65,
    FALSE, N("Default case: Return NA()"),
    TRUE, NA()
)</f>
        <v>#N/A</v>
      </c>
      <c r="AQ65" s="65"/>
      <c r="AR65" s="211">
        <v>1.1666666666666643</v>
      </c>
      <c r="AS65" s="211">
        <v>6.2000000000000006E-2</v>
      </c>
      <c r="AT65" s="211">
        <f t="shared" si="1"/>
        <v>6.2000000000000006E-2</v>
      </c>
      <c r="AU65" s="211" t="str">
        <f t="shared" si="2"/>
        <v>x</v>
      </c>
    </row>
    <row r="66" spans="2:47" s="21" customFormat="1" ht="15.5">
      <c r="B66" s="41" t="s">
        <v>364</v>
      </c>
      <c r="C66" s="41" t="s">
        <v>365</v>
      </c>
      <c r="D66" s="41" t="s">
        <v>366</v>
      </c>
      <c r="E66" s="94">
        <v>10.45</v>
      </c>
      <c r="F66" s="33"/>
      <c r="G66" s="43"/>
      <c r="H66"/>
      <c r="I66"/>
      <c r="J66"/>
      <c r="K66"/>
      <c r="L66"/>
      <c r="M66"/>
      <c r="N66"/>
      <c r="O66"/>
      <c r="P66"/>
      <c r="Q66" s="33"/>
      <c r="R66"/>
      <c r="S66"/>
      <c r="T66"/>
      <c r="U66"/>
      <c r="V66" s="67"/>
      <c r="W66" s="67"/>
      <c r="X66" s="67"/>
      <c r="Y66" s="67"/>
      <c r="Z66" s="86"/>
      <c r="AA66" s="86"/>
      <c r="AB66" s="86"/>
      <c r="AC66" s="84"/>
      <c r="AD66" s="92"/>
      <c r="AE66" s="65"/>
      <c r="AF66" s="26"/>
      <c r="AG66" s="26"/>
      <c r="AH66" s="26"/>
      <c r="AI66" s="26"/>
      <c r="AJ66" s="65"/>
      <c r="AK66" s="65"/>
      <c r="AL66" s="216">
        <f t="shared" si="5"/>
        <v>-2.4166666666666687</v>
      </c>
      <c r="AM66" s="216">
        <f t="shared" si="4"/>
        <v>2.1513440016773546E-2</v>
      </c>
      <c r="AN66" s="216" t="e" cm="1">
        <f t="array" ref="AN66">_xlfn.IFS(
    FALSE, N("Check if X1 shading is ON"),
    $AN$50&lt;&gt;"x", NA(),
    FALSE, N("Check if case is 'LEFT' and x axis value less than z score"),
    AND($Y$69 = "LEFT", $AL66 &lt; IF($AC$69="", 0, $AC$69)), $AM66,
    FALSE, N("Check if case is 'RIGHT' and x axis value greater than z score"),
    AND($Y$69 = "RIGHT", $AL66 &gt; IF($AC$69="", 0, $AC$69)), $AM66,
    FALSE, N("Check if case is 'TWO' and both directions"),
    AND(
        $Y$69 = "TWO",
        OR($AL66 &lt; -ABS($AC$69), $AL66 &gt; ABS($AC$70))
    ), $AM66,
    FALSE, N("Default case: Return NA()"),
    TRUE, NA()
)</f>
        <v>#N/A</v>
      </c>
      <c r="AO66" s="216" t="e" cm="1">
        <f t="array" ref="AO66">_xlfn.IFS(
    FALSE, N("Check if X1 shading is ON"),
    $AN$50&lt;&gt;"x", NA(),
    FALSE, N("Check if case is 'LEFT' and x axis value less than z score"),
    AND($Y$70 = "LEFT", $AL66 &lt; IF($AC$70="", 0, $AC$70)), $AM66,
    FALSE, N("Check if case is 'RIGHT' and x axis value greater than z score"),
    AND($Y$70 = "RIGHT", $AL66 &gt; IF($AC$70="", 0, $AC$70)), $AM66,
    FALSE, N("Default case: Return NA()"),
    TRUE, NA()
)</f>
        <v>#N/A</v>
      </c>
      <c r="AP66" s="216" t="e" cm="1">
        <f t="array" ref="AP66">_xlfn.IFS(
    FALSE, N("Check if X1 shading is ON"),
    $AP$50&lt;&gt;"x", NA(),
    FALSE, N("Check if case is 'LEFT' and x axis value less than z score"),
    AND($Y$73 = "LEFT", $AL66 &lt; IF($AC$73="", 0, $AC$73)), $AM66,
    FALSE, N("Check if case is 'RIGHT' and x axis value greater than z score"),
    AND($Y$73 = "RIGHT", $AL66 &gt; IF($AC$73="", 0, $AC$73)), $AM66,
    FALSE, N("Check if case is 'TWO' and both directions"),
    AND(
        $Y$73 = "TWO",
        OR($AL66 &lt; -ABS($AC$73), $AL66 &gt; ABS($AC$73))
    ), $AM66,
    FALSE, N("Default case: Return NA()"),
    TRUE, NA()
)</f>
        <v>#N/A</v>
      </c>
      <c r="AQ66" s="65"/>
      <c r="AR66" s="211">
        <v>1.3333333333333313</v>
      </c>
      <c r="AS66" s="211">
        <v>6.2000000000000006E-2</v>
      </c>
      <c r="AT66" s="211">
        <f t="shared" si="1"/>
        <v>6.2000000000000006E-2</v>
      </c>
      <c r="AU66" s="211" t="str">
        <f t="shared" si="2"/>
        <v>x</v>
      </c>
    </row>
    <row r="67" spans="2:47" s="21" customFormat="1" ht="15.5">
      <c r="B67" s="41" t="s">
        <v>367</v>
      </c>
      <c r="C67" s="41" t="s">
        <v>368</v>
      </c>
      <c r="D67" s="41" t="s">
        <v>369</v>
      </c>
      <c r="E67" s="94">
        <v>10.48</v>
      </c>
      <c r="F67" s="33"/>
      <c r="G67" s="43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 s="234" t="s">
        <v>370</v>
      </c>
      <c r="W67" s="26"/>
      <c r="X67" s="67"/>
      <c r="Y67" s="104"/>
      <c r="Z67" s="104"/>
      <c r="AA67" s="104"/>
      <c r="AB67" s="220" t="str" cm="1">
        <f t="array" ref="AB67">_xlfn.IFS(
    ISNUMBER(SEARCH("0", AB58)), 0,
    AB58="", 0,
    ISNUMBER(SEARCH("x", AB58)), "x",
    TRUE, "x"
)</f>
        <v>x</v>
      </c>
      <c r="AC67" s="220" t="str" cm="1">
        <f t="array" ref="AC67">_xlfn.IFS(
    ISNUMBER(SEARCH("0", AC58)), 0,
    AC58="", 0,
    ISNUMBER(SEARCH("x", AC58)), "x",
    TRUE, "x"
)</f>
        <v>x</v>
      </c>
      <c r="AD67" s="220" t="str" cm="1">
        <f t="array" ref="AD67">_xlfn.IFS(
    ISNUMBER(SEARCH("0", AD58)), 0,
    AD58="", 0,
    ISNUMBER(SEARCH("x", AD58)), "x",
    TRUE, "x"
)</f>
        <v>x</v>
      </c>
      <c r="AE67" s="65"/>
      <c r="AF67" s="26"/>
      <c r="AG67" s="26"/>
      <c r="AH67" s="26"/>
      <c r="AI67" s="26"/>
      <c r="AJ67" s="65"/>
      <c r="AK67" s="65"/>
      <c r="AL67" s="216">
        <f t="shared" si="5"/>
        <v>-2.3750000000000022</v>
      </c>
      <c r="AM67" s="216">
        <f t="shared" si="4"/>
        <v>2.3771900829913678E-2</v>
      </c>
      <c r="AN67" s="216" t="e" cm="1">
        <f t="array" ref="AN67">_xlfn.IFS(
    FALSE, N("Check if X1 shading is ON"),
    $AN$50&lt;&gt;"x", NA(),
    FALSE, N("Check if case is 'LEFT' and x axis value less than z score"),
    AND($Y$69 = "LEFT", $AL67 &lt; IF($AC$69="", 0, $AC$69)), $AM67,
    FALSE, N("Check if case is 'RIGHT' and x axis value greater than z score"),
    AND($Y$69 = "RIGHT", $AL67 &gt; IF($AC$69="", 0, $AC$69)), $AM67,
    FALSE, N("Check if case is 'TWO' and both directions"),
    AND(
        $Y$69 = "TWO",
        OR($AL67 &lt; -ABS($AC$69), $AL67 &gt; ABS($AC$70))
    ), $AM67,
    FALSE, N("Default case: Return NA()"),
    TRUE, NA()
)</f>
        <v>#N/A</v>
      </c>
      <c r="AO67" s="216" t="e" cm="1">
        <f t="array" ref="AO67">_xlfn.IFS(
    FALSE, N("Check if X1 shading is ON"),
    $AN$50&lt;&gt;"x", NA(),
    FALSE, N("Check if case is 'LEFT' and x axis value less than z score"),
    AND($Y$70 = "LEFT", $AL67 &lt; IF($AC$70="", 0, $AC$70)), $AM67,
    FALSE, N("Check if case is 'RIGHT' and x axis value greater than z score"),
    AND($Y$70 = "RIGHT", $AL67 &gt; IF($AC$70="", 0, $AC$70)), $AM67,
    FALSE, N("Default case: Return NA()"),
    TRUE, NA()
)</f>
        <v>#N/A</v>
      </c>
      <c r="AP67" s="216" t="e" cm="1">
        <f t="array" ref="AP67">_xlfn.IFS(
    FALSE, N("Check if X1 shading is ON"),
    $AP$50&lt;&gt;"x", NA(),
    FALSE, N("Check if case is 'LEFT' and x axis value less than z score"),
    AND($Y$73 = "LEFT", $AL67 &lt; IF($AC$73="", 0, $AC$73)), $AM67,
    FALSE, N("Check if case is 'RIGHT' and x axis value greater than z score"),
    AND($Y$73 = "RIGHT", $AL67 &gt; IF($AC$73="", 0, $AC$73)), $AM67,
    FALSE, N("Check if case is 'TWO' and both directions"),
    AND(
        $Y$73 = "TWO",
        OR($AL67 &lt; -ABS($AC$73), $AL67 &gt; ABS($AC$73))
    ), $AM67,
    FALSE, N("Default case: Return NA()"),
    TRUE, NA()
)</f>
        <v>#N/A</v>
      </c>
      <c r="AQ67" s="65"/>
      <c r="AR67" s="211">
        <v>1.4999999999999982</v>
      </c>
      <c r="AS67" s="211">
        <v>6.2000000000000006E-2</v>
      </c>
      <c r="AT67" s="211">
        <f t="shared" si="1"/>
        <v>6.2000000000000006E-2</v>
      </c>
      <c r="AU67" s="211" t="str">
        <f t="shared" si="2"/>
        <v>x</v>
      </c>
    </row>
    <row r="68" spans="2:47" s="21" customFormat="1" ht="18" customHeight="1">
      <c r="B68" s="41" t="s">
        <v>371</v>
      </c>
      <c r="C68" s="41" t="s">
        <v>372</v>
      </c>
      <c r="D68" s="41" t="s">
        <v>373</v>
      </c>
      <c r="E68" s="94">
        <v>10.48</v>
      </c>
      <c r="F68" s="33"/>
      <c r="G68" s="43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 s="217" t="s">
        <v>299</v>
      </c>
      <c r="W68" s="235" t="s">
        <v>300</v>
      </c>
      <c r="X68" s="235" t="s">
        <v>301</v>
      </c>
      <c r="Y68" s="235" t="s">
        <v>302</v>
      </c>
      <c r="Z68" s="218" t="s">
        <v>81</v>
      </c>
      <c r="AA68" s="217" t="str">
        <f t="shared" ref="AA68:AB70" si="10">IF(AA59=0,"",AA59)</f>
        <v>σ</v>
      </c>
      <c r="AB68" s="217" t="str">
        <f t="shared" si="10"/>
        <v>x</v>
      </c>
      <c r="AC68" s="217" t="str">
        <f>IF(AC59=0,"",LEFT(AC59,1))</f>
        <v>z</v>
      </c>
      <c r="AD68" s="217" t="str">
        <f>IF(AD59=0,"",AD59)</f>
        <v>P(x)</v>
      </c>
      <c r="AE68" s="26"/>
      <c r="AF68" s="26"/>
      <c r="AG68" s="26"/>
      <c r="AH68" s="65"/>
      <c r="AI68" s="65"/>
      <c r="AJ68" s="65"/>
      <c r="AK68" s="65"/>
      <c r="AL68" s="216">
        <f t="shared" si="5"/>
        <v>-2.3333333333333357</v>
      </c>
      <c r="AM68" s="216">
        <f t="shared" si="4"/>
        <v>2.6221889093709354E-2</v>
      </c>
      <c r="AN68" s="216" t="e" cm="1">
        <f t="array" ref="AN68">_xlfn.IFS(
    FALSE, N("Check if X1 shading is ON"),
    $AN$50&lt;&gt;"x", NA(),
    FALSE, N("Check if case is 'LEFT' and x axis value less than z score"),
    AND($Y$69 = "LEFT", $AL68 &lt; IF($AC$69="", 0, $AC$69)), $AM68,
    FALSE, N("Check if case is 'RIGHT' and x axis value greater than z score"),
    AND($Y$69 = "RIGHT", $AL68 &gt; IF($AC$69="", 0, $AC$69)), $AM68,
    FALSE, N("Check if case is 'TWO' and both directions"),
    AND(
        $Y$69 = "TWO",
        OR($AL68 &lt; -ABS($AC$69), $AL68 &gt; ABS($AC$70))
    ), $AM68,
    FALSE, N("Default case: Return NA()"),
    TRUE, NA()
)</f>
        <v>#N/A</v>
      </c>
      <c r="AO68" s="216" t="e" cm="1">
        <f t="array" ref="AO68">_xlfn.IFS(
    FALSE, N("Check if X1 shading is ON"),
    $AN$50&lt;&gt;"x", NA(),
    FALSE, N("Check if case is 'LEFT' and x axis value less than z score"),
    AND($Y$70 = "LEFT", $AL68 &lt; IF($AC$70="", 0, $AC$70)), $AM68,
    FALSE, N("Check if case is 'RIGHT' and x axis value greater than z score"),
    AND($Y$70 = "RIGHT", $AL68 &gt; IF($AC$70="", 0, $AC$70)), $AM68,
    FALSE, N("Default case: Return NA()"),
    TRUE, NA()
)</f>
        <v>#N/A</v>
      </c>
      <c r="AP68" s="216" t="e" cm="1">
        <f t="array" ref="AP68">_xlfn.IFS(
    FALSE, N("Check if X1 shading is ON"),
    $AP$50&lt;&gt;"x", NA(),
    FALSE, N("Check if case is 'LEFT' and x axis value less than z score"),
    AND($Y$73 = "LEFT", $AL68 &lt; IF($AC$73="", 0, $AC$73)), $AM68,
    FALSE, N("Check if case is 'RIGHT' and x axis value greater than z score"),
    AND($Y$73 = "RIGHT", $AL68 &gt; IF($AC$73="", 0, $AC$73)), $AM68,
    FALSE, N("Check if case is 'TWO' and both directions"),
    AND(
        $Y$73 = "TWO",
        OR($AL68 &lt; -ABS($AC$73), $AL68 &gt; ABS($AC$73))
    ), $AM68,
    FALSE, N("Default case: Return NA()"),
    TRUE, NA()
)</f>
        <v>#N/A</v>
      </c>
      <c r="AQ68" s="65"/>
      <c r="AR68" s="211">
        <v>1.6666666666666652</v>
      </c>
      <c r="AS68" s="211">
        <v>6.2000000000000006E-2</v>
      </c>
      <c r="AT68" s="211">
        <f t="shared" si="1"/>
        <v>6.2000000000000006E-2</v>
      </c>
      <c r="AU68" s="211" t="str">
        <f t="shared" si="2"/>
        <v>x</v>
      </c>
    </row>
    <row r="69" spans="2:47" s="21" customFormat="1" ht="15.5">
      <c r="B69" s="41" t="s">
        <v>374</v>
      </c>
      <c r="C69" s="41" t="s">
        <v>325</v>
      </c>
      <c r="D69" s="41" t="s">
        <v>164</v>
      </c>
      <c r="E69" s="94">
        <v>10.54</v>
      </c>
      <c r="F69" s="33"/>
      <c r="G69" s="43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 s="216">
        <f>V60</f>
        <v>1</v>
      </c>
      <c r="W69" s="220" t="str">
        <f>IF(W60=0,"",W60)</f>
        <v>normal pop</v>
      </c>
      <c r="X69" s="220" t="str">
        <f>IF(X60=0,"",X60)</f>
        <v/>
      </c>
      <c r="Y69" s="220" t="str" cm="1">
        <f t="array" ref="Y69">_xlfn.IFS(
    Y60=0, "",
    ISNUMBER(SEARCH("LEFT", Y60)), "LEFT",
    ISNUMBER(SEARCH("RIGHT", Y60)), "RIGHT",
    TRUE, Y60
)</f>
        <v>LEFT</v>
      </c>
      <c r="Z69" s="223" t="str">
        <f>IF(Z60=0,"",Z60)</f>
        <v/>
      </c>
      <c r="AA69" s="223" t="str">
        <f t="shared" si="10"/>
        <v/>
      </c>
      <c r="AB69" s="223" t="str">
        <f t="shared" si="10"/>
        <v/>
      </c>
      <c r="AC69" s="223" t="str">
        <f>IF(AC60=0,"",AC60)</f>
        <v/>
      </c>
      <c r="AD69" s="222" t="str">
        <f>IF(AD60=0,"",AD60)</f>
        <v/>
      </c>
      <c r="AE69" s="26"/>
      <c r="AF69" s="26"/>
      <c r="AG69" s="26"/>
      <c r="AH69" s="65"/>
      <c r="AI69" s="65"/>
      <c r="AJ69" s="65"/>
      <c r="AK69" s="65"/>
      <c r="AL69" s="216">
        <f t="shared" si="5"/>
        <v>-2.2916666666666692</v>
      </c>
      <c r="AM69" s="216">
        <f t="shared" si="4"/>
        <v>2.8874206565747223E-2</v>
      </c>
      <c r="AN69" s="216" t="e" cm="1">
        <f t="array" ref="AN69">_xlfn.IFS(
    FALSE, N("Check if X1 shading is ON"),
    $AN$50&lt;&gt;"x", NA(),
    FALSE, N("Check if case is 'LEFT' and x axis value less than z score"),
    AND($Y$69 = "LEFT", $AL69 &lt; IF($AC$69="", 0, $AC$69)), $AM69,
    FALSE, N("Check if case is 'RIGHT' and x axis value greater than z score"),
    AND($Y$69 = "RIGHT", $AL69 &gt; IF($AC$69="", 0, $AC$69)), $AM69,
    FALSE, N("Check if case is 'TWO' and both directions"),
    AND(
        $Y$69 = "TWO",
        OR($AL69 &lt; -ABS($AC$69), $AL69 &gt; ABS($AC$70))
    ), $AM69,
    FALSE, N("Default case: Return NA()"),
    TRUE, NA()
)</f>
        <v>#N/A</v>
      </c>
      <c r="AO69" s="216" t="e" cm="1">
        <f t="array" ref="AO69">_xlfn.IFS(
    FALSE, N("Check if X1 shading is ON"),
    $AN$50&lt;&gt;"x", NA(),
    FALSE, N("Check if case is 'LEFT' and x axis value less than z score"),
    AND($Y$70 = "LEFT", $AL69 &lt; IF($AC$70="", 0, $AC$70)), $AM69,
    FALSE, N("Check if case is 'RIGHT' and x axis value greater than z score"),
    AND($Y$70 = "RIGHT", $AL69 &gt; IF($AC$70="", 0, $AC$70)), $AM69,
    FALSE, N("Default case: Return NA()"),
    TRUE, NA()
)</f>
        <v>#N/A</v>
      </c>
      <c r="AP69" s="216" t="e" cm="1">
        <f t="array" ref="AP69">_xlfn.IFS(
    FALSE, N("Check if X1 shading is ON"),
    $AP$50&lt;&gt;"x", NA(),
    FALSE, N("Check if case is 'LEFT' and x axis value less than z score"),
    AND($Y$73 = "LEFT", $AL69 &lt; IF($AC$73="", 0, $AC$73)), $AM69,
    FALSE, N("Check if case is 'RIGHT' and x axis value greater than z score"),
    AND($Y$73 = "RIGHT", $AL69 &gt; IF($AC$73="", 0, $AC$73)), $AM69,
    FALSE, N("Check if case is 'TWO' and both directions"),
    AND(
        $Y$73 = "TWO",
        OR($AL69 &lt; -ABS($AC$73), $AL69 &gt; ABS($AC$73))
    ), $AM69,
    FALSE, N("Default case: Return NA()"),
    TRUE, NA()
)</f>
        <v>#N/A</v>
      </c>
      <c r="AQ69" s="65"/>
      <c r="AR69" s="211">
        <v>1.8333333333333321</v>
      </c>
      <c r="AS69" s="211">
        <v>6.2000000000000006E-2</v>
      </c>
      <c r="AT69" s="211">
        <f t="shared" si="1"/>
        <v>6.2000000000000006E-2</v>
      </c>
      <c r="AU69" s="211" t="str">
        <f t="shared" si="2"/>
        <v>x</v>
      </c>
    </row>
    <row r="70" spans="2:47" s="21" customFormat="1" ht="15.5">
      <c r="B70" s="41" t="s">
        <v>375</v>
      </c>
      <c r="C70" s="41" t="s">
        <v>376</v>
      </c>
      <c r="D70" s="41" t="s">
        <v>377</v>
      </c>
      <c r="E70" s="94">
        <v>10.54</v>
      </c>
      <c r="F70" s="33"/>
      <c r="G70" s="43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 s="216">
        <f>V61</f>
        <v>0</v>
      </c>
      <c r="W70" s="220" t="str">
        <f>IF(W61=0,"",W61)</f>
        <v/>
      </c>
      <c r="X70" s="220" t="str">
        <f>IF(X61=0,"",X61)</f>
        <v/>
      </c>
      <c r="Y70" s="220" t="str" cm="1">
        <f t="array" ref="Y70">_xlfn.IFS(
    Y61=0, "",
    ISNUMBER(SEARCH("LEFT", Y61)), "LEFT",
    ISNUMBER(SEARCH("RIGHT", Y61)), "RIGHT",
    TRUE, Y61
)</f>
        <v/>
      </c>
      <c r="Z70" s="223" t="str">
        <f>IF(Z61=0,"",Z61)</f>
        <v/>
      </c>
      <c r="AA70" s="223" t="str">
        <f t="shared" si="10"/>
        <v/>
      </c>
      <c r="AB70" s="223" t="str">
        <f t="shared" si="10"/>
        <v/>
      </c>
      <c r="AC70" s="223" t="str">
        <f>IF(AC61=0,"",AC61)</f>
        <v/>
      </c>
      <c r="AD70" s="222" t="str">
        <f>IF(AD61=0,"",AD61)</f>
        <v/>
      </c>
      <c r="AE70" s="65"/>
      <c r="AF70" s="26"/>
      <c r="AG70" s="26"/>
      <c r="AH70" s="65"/>
      <c r="AI70" s="65"/>
      <c r="AJ70" s="65"/>
      <c r="AK70" s="65"/>
      <c r="AL70" s="216">
        <f t="shared" si="5"/>
        <v>-2.2500000000000027</v>
      </c>
      <c r="AM70" s="216">
        <f t="shared" si="4"/>
        <v>3.1739651835667224E-2</v>
      </c>
      <c r="AN70" s="216" t="e" cm="1">
        <f t="array" ref="AN70">_xlfn.IFS(
    FALSE, N("Check if X1 shading is ON"),
    $AN$50&lt;&gt;"x", NA(),
    FALSE, N("Check if case is 'LEFT' and x axis value less than z score"),
    AND($Y$69 = "LEFT", $AL70 &lt; IF($AC$69="", 0, $AC$69)), $AM70,
    FALSE, N("Check if case is 'RIGHT' and x axis value greater than z score"),
    AND($Y$69 = "RIGHT", $AL70 &gt; IF($AC$69="", 0, $AC$69)), $AM70,
    FALSE, N("Check if case is 'TWO' and both directions"),
    AND(
        $Y$69 = "TWO",
        OR($AL70 &lt; -ABS($AC$69), $AL70 &gt; ABS($AC$70))
    ), $AM70,
    FALSE, N("Default case: Return NA()"),
    TRUE, NA()
)</f>
        <v>#N/A</v>
      </c>
      <c r="AO70" s="216" t="e" cm="1">
        <f t="array" ref="AO70">_xlfn.IFS(
    FALSE, N("Check if X1 shading is ON"),
    $AN$50&lt;&gt;"x", NA(),
    FALSE, N("Check if case is 'LEFT' and x axis value less than z score"),
    AND($Y$70 = "LEFT", $AL70 &lt; IF($AC$70="", 0, $AC$70)), $AM70,
    FALSE, N("Check if case is 'RIGHT' and x axis value greater than z score"),
    AND($Y$70 = "RIGHT", $AL70 &gt; IF($AC$70="", 0, $AC$70)), $AM70,
    FALSE, N("Default case: Return NA()"),
    TRUE, NA()
)</f>
        <v>#N/A</v>
      </c>
      <c r="AP70" s="216" t="e" cm="1">
        <f t="array" ref="AP70">_xlfn.IFS(
    FALSE, N("Check if X1 shading is ON"),
    $AP$50&lt;&gt;"x", NA(),
    FALSE, N("Check if case is 'LEFT' and x axis value less than z score"),
    AND($Y$73 = "LEFT", $AL70 &lt; IF($AC$73="", 0, $AC$73)), $AM70,
    FALSE, N("Check if case is 'RIGHT' and x axis value greater than z score"),
    AND($Y$73 = "RIGHT", $AL70 &gt; IF($AC$73="", 0, $AC$73)), $AM70,
    FALSE, N("Check if case is 'TWO' and both directions"),
    AND(
        $Y$73 = "TWO",
        OR($AL70 &lt; -ABS($AC$73), $AL70 &gt; ABS($AC$73))
    ), $AM70,
    FALSE, N("Default case: Return NA()"),
    TRUE, NA()
)</f>
        <v>#N/A</v>
      </c>
      <c r="AQ70" s="65"/>
      <c r="AR70" s="211">
        <v>-1.6666666666666696</v>
      </c>
      <c r="AS70" s="211">
        <v>8.6000000000000007E-2</v>
      </c>
      <c r="AT70" s="211">
        <f t="shared" ref="AT70:AT133" si="11">IF($AT$4="x",AS70,NA())</f>
        <v>8.6000000000000007E-2</v>
      </c>
      <c r="AU70" s="211" t="str">
        <f t="shared" ref="AU70:AU133" si="12">IF($AB$68="","",$AB$68)</f>
        <v>x</v>
      </c>
    </row>
    <row r="71" spans="2:47" s="21" customFormat="1" ht="15.5">
      <c r="B71" s="41" t="s">
        <v>378</v>
      </c>
      <c r="C71" s="41" t="s">
        <v>379</v>
      </c>
      <c r="D71" s="41" t="s">
        <v>200</v>
      </c>
      <c r="E71" s="94">
        <v>10.58</v>
      </c>
      <c r="F71" s="33"/>
      <c r="G71" s="43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 s="67"/>
      <c r="W71" s="26"/>
      <c r="X71" s="26"/>
      <c r="Y71" s="211" t="str">
        <f>IF(AND(Y69="left",Y70="right"),"TWO","")</f>
        <v/>
      </c>
      <c r="Z71" s="26"/>
      <c r="AA71" s="26"/>
      <c r="AB71" s="26"/>
      <c r="AC71" s="26"/>
      <c r="AD71" s="26"/>
      <c r="AE71" s="65"/>
      <c r="AF71" s="240" t="s">
        <v>380</v>
      </c>
      <c r="AG71" s="26"/>
      <c r="AH71" s="65"/>
      <c r="AI71" s="65"/>
      <c r="AJ71" s="65"/>
      <c r="AK71" s="65"/>
      <c r="AL71" s="216">
        <f t="shared" si="5"/>
        <v>-2.2083333333333361</v>
      </c>
      <c r="AM71" s="216">
        <f t="shared" si="4"/>
        <v>3.482894138763417E-2</v>
      </c>
      <c r="AN71" s="216" t="e" cm="1">
        <f t="array" ref="AN71">_xlfn.IFS(
    FALSE, N("Check if X1 shading is ON"),
    $AN$50&lt;&gt;"x", NA(),
    FALSE, N("Check if case is 'LEFT' and x axis value less than z score"),
    AND($Y$69 = "LEFT", $AL71 &lt; IF($AC$69="", 0, $AC$69)), $AM71,
    FALSE, N("Check if case is 'RIGHT' and x axis value greater than z score"),
    AND($Y$69 = "RIGHT", $AL71 &gt; IF($AC$69="", 0, $AC$69)), $AM71,
    FALSE, N("Check if case is 'TWO' and both directions"),
    AND(
        $Y$69 = "TWO",
        OR($AL71 &lt; -ABS($AC$69), $AL71 &gt; ABS($AC$70))
    ), $AM71,
    FALSE, N("Default case: Return NA()"),
    TRUE, NA()
)</f>
        <v>#N/A</v>
      </c>
      <c r="AO71" s="216" t="e" cm="1">
        <f t="array" ref="AO71">_xlfn.IFS(
    FALSE, N("Check if X1 shading is ON"),
    $AN$50&lt;&gt;"x", NA(),
    FALSE, N("Check if case is 'LEFT' and x axis value less than z score"),
    AND($Y$70 = "LEFT", $AL71 &lt; IF($AC$70="", 0, $AC$70)), $AM71,
    FALSE, N("Check if case is 'RIGHT' and x axis value greater than z score"),
    AND($Y$70 = "RIGHT", $AL71 &gt; IF($AC$70="", 0, $AC$70)), $AM71,
    FALSE, N("Default case: Return NA()"),
    TRUE, NA()
)</f>
        <v>#N/A</v>
      </c>
      <c r="AP71" s="216" t="e" cm="1">
        <f t="array" ref="AP71">_xlfn.IFS(
    FALSE, N("Check if X1 shading is ON"),
    $AP$50&lt;&gt;"x", NA(),
    FALSE, N("Check if case is 'LEFT' and x axis value less than z score"),
    AND($Y$73 = "LEFT", $AL71 &lt; IF($AC$73="", 0, $AC$73)), $AM71,
    FALSE, N("Check if case is 'RIGHT' and x axis value greater than z score"),
    AND($Y$73 = "RIGHT", $AL71 &gt; IF($AC$73="", 0, $AC$73)), $AM71,
    FALSE, N("Check if case is 'TWO' and both directions"),
    AND(
        $Y$73 = "TWO",
        OR($AL71 &lt; -ABS($AC$73), $AL71 &gt; ABS($AC$73))
    ), $AM71,
    FALSE, N("Default case: Return NA()"),
    TRUE, NA()
)</f>
        <v>#N/A</v>
      </c>
      <c r="AQ71" s="65"/>
      <c r="AR71" s="211">
        <v>-1.5000000000000027</v>
      </c>
      <c r="AS71" s="211">
        <v>8.6000000000000007E-2</v>
      </c>
      <c r="AT71" s="211">
        <f t="shared" si="11"/>
        <v>8.6000000000000007E-2</v>
      </c>
      <c r="AU71" s="211" t="str">
        <f t="shared" si="12"/>
        <v>x</v>
      </c>
    </row>
    <row r="72" spans="2:47" s="21" customFormat="1" ht="15.5">
      <c r="B72" s="41" t="s">
        <v>381</v>
      </c>
      <c r="C72" s="41" t="s">
        <v>382</v>
      </c>
      <c r="D72" s="41" t="s">
        <v>383</v>
      </c>
      <c r="E72" s="94">
        <v>10.61</v>
      </c>
      <c r="F72" s="33"/>
      <c r="G72" s="43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 s="67"/>
      <c r="W72" s="26"/>
      <c r="X72" s="26"/>
      <c r="Y72" s="220" t="str" cm="1">
        <f t="array" ref="Y72">_xlfn.IFS(
    ISNUMBER(SEARCH("0", Y63)), 0,
    Y63="", 0,
    ISNUMBER(SEARCH("x", Y63)), "x",
    TRUE, "x"
)</f>
        <v>x</v>
      </c>
      <c r="Z72" s="220" t="str" cm="1">
        <f t="array" ref="Z72">_xlfn.IFS(
    ISNUMBER(SEARCH("0", Z63)), 0,
    Z63="", 0,
    ISNUMBER(SEARCH("x", Z63)), "x",
    TRUE, "x"
)</f>
        <v>x</v>
      </c>
      <c r="AA72" s="220" t="str" cm="1">
        <f t="array" ref="AA72">_xlfn.IFS(
    ISNUMBER(SEARCH("0", AA63)), 0,
    AA63="", 0,
    ISNUMBER(SEARCH("x", AA63)), "x",
    TRUE, "x"
)</f>
        <v>x</v>
      </c>
      <c r="AB72" s="220" t="str" cm="1">
        <f t="array" ref="AB72">_xlfn.IFS(
    ISNUMBER(SEARCH("0", AB63)), 0,
    AB63="", 0,
    ISNUMBER(SEARCH("x", AB63)), "x",
    TRUE, "x"
)</f>
        <v>x</v>
      </c>
      <c r="AC72" s="220" t="str" cm="1">
        <f t="array" ref="AC72">_xlfn.IFS(
    ISNUMBER(SEARCH("0", AC63)), 0,
    AC63="", 0,
    ISNUMBER(SEARCH("x", AC63)), "x",
    TRUE, "x"
)</f>
        <v>x</v>
      </c>
      <c r="AD72" s="220" t="str" cm="1">
        <f t="array" ref="AD72">_xlfn.IFS(
    ISNUMBER(SEARCH("0", AD63)), 0,
    AD63="", 0,
    ISNUMBER(SEARCH("x", AD63)), "x",
    TRUE, "x"
)</f>
        <v>x</v>
      </c>
      <c r="AE72" s="65"/>
      <c r="AF72" s="216" t="s">
        <v>178</v>
      </c>
      <c r="AG72" s="237" t="s">
        <v>384</v>
      </c>
      <c r="AH72" s="65"/>
      <c r="AI72" s="65"/>
      <c r="AJ72" s="65"/>
      <c r="AK72" s="65"/>
      <c r="AL72" s="216">
        <f t="shared" si="5"/>
        <v>-2.1666666666666696</v>
      </c>
      <c r="AM72" s="216">
        <f t="shared" si="4"/>
        <v>3.8152623506417724E-2</v>
      </c>
      <c r="AN72" s="216" t="e" cm="1">
        <f t="array" ref="AN72">_xlfn.IFS(
    FALSE, N("Check if X1 shading is ON"),
    $AN$50&lt;&gt;"x", NA(),
    FALSE, N("Check if case is 'LEFT' and x axis value less than z score"),
    AND($Y$69 = "LEFT", $AL72 &lt; IF($AC$69="", 0, $AC$69)), $AM72,
    FALSE, N("Check if case is 'RIGHT' and x axis value greater than z score"),
    AND($Y$69 = "RIGHT", $AL72 &gt; IF($AC$69="", 0, $AC$69)), $AM72,
    FALSE, N("Check if case is 'TWO' and both directions"),
    AND(
        $Y$69 = "TWO",
        OR($AL72 &lt; -ABS($AC$69), $AL72 &gt; ABS($AC$70))
    ), $AM72,
    FALSE, N("Default case: Return NA()"),
    TRUE, NA()
)</f>
        <v>#N/A</v>
      </c>
      <c r="AO72" s="216" t="e" cm="1">
        <f t="array" ref="AO72">_xlfn.IFS(
    FALSE, N("Check if X1 shading is ON"),
    $AN$50&lt;&gt;"x", NA(),
    FALSE, N("Check if case is 'LEFT' and x axis value less than z score"),
    AND($Y$70 = "LEFT", $AL72 &lt; IF($AC$70="", 0, $AC$70)), $AM72,
    FALSE, N("Check if case is 'RIGHT' and x axis value greater than z score"),
    AND($Y$70 = "RIGHT", $AL72 &gt; IF($AC$70="", 0, $AC$70)), $AM72,
    FALSE, N("Default case: Return NA()"),
    TRUE, NA()
)</f>
        <v>#N/A</v>
      </c>
      <c r="AP72" s="216" t="e" cm="1">
        <f t="array" ref="AP72">_xlfn.IFS(
    FALSE, N("Check if X1 shading is ON"),
    $AP$50&lt;&gt;"x", NA(),
    FALSE, N("Check if case is 'LEFT' and x axis value less than z score"),
    AND($Y$73 = "LEFT", $AL72 &lt; IF($AC$73="", 0, $AC$73)), $AM72,
    FALSE, N("Check if case is 'RIGHT' and x axis value greater than z score"),
    AND($Y$73 = "RIGHT", $AL72 &gt; IF($AC$73="", 0, $AC$73)), $AM72,
    FALSE, N("Check if case is 'TWO' and both directions"),
    AND(
        $Y$73 = "TWO",
        OR($AL72 &lt; -ABS($AC$73), $AL72 &gt; ABS($AC$73))
    ), $AM72,
    FALSE, N("Default case: Return NA()"),
    TRUE, NA()
)</f>
        <v>#N/A</v>
      </c>
      <c r="AQ72" s="65"/>
      <c r="AR72" s="211">
        <v>-1.3333333333333357</v>
      </c>
      <c r="AS72" s="211">
        <v>8.6000000000000007E-2</v>
      </c>
      <c r="AT72" s="211">
        <f t="shared" si="11"/>
        <v>8.6000000000000007E-2</v>
      </c>
      <c r="AU72" s="211" t="str">
        <f t="shared" si="12"/>
        <v>x</v>
      </c>
    </row>
    <row r="73" spans="2:47" s="21" customFormat="1" ht="15.5">
      <c r="B73" s="41" t="s">
        <v>385</v>
      </c>
      <c r="C73" s="41" t="s">
        <v>386</v>
      </c>
      <c r="D73" s="41" t="s">
        <v>387</v>
      </c>
      <c r="E73" s="94">
        <v>10.64</v>
      </c>
      <c r="F73" s="33"/>
      <c r="G73" s="4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 s="216">
        <f>V64</f>
        <v>1</v>
      </c>
      <c r="W73" s="220" t="str">
        <f>IF(W64=0,"",W64)</f>
        <v/>
      </c>
      <c r="X73" s="220" t="str">
        <f>IF(X64=0,"",X64)</f>
        <v/>
      </c>
      <c r="Y73" s="220" t="str" cm="1">
        <f t="array" ref="Y73">_xlfn.IFS(
    Y64=0, "",
    ISNUMBER(SEARCH("LEFT", Y64)), "LEFT",
    ISNUMBER(SEARCH("RIGHT", Y64)), "RIGHT",
    TRUE, Y64
)</f>
        <v/>
      </c>
      <c r="Z73" s="223" t="str">
        <f>IF(Z64=0,"",Z64)</f>
        <v/>
      </c>
      <c r="AA73" s="223" t="str">
        <f>IF(AA64=0,"",AA64)</f>
        <v/>
      </c>
      <c r="AB73" s="223" t="str">
        <f>IF(AB64=0,"",AB64)</f>
        <v/>
      </c>
      <c r="AC73" s="223" t="str">
        <f>IF(AC64=0,"",AC64)</f>
        <v/>
      </c>
      <c r="AD73" s="222" t="str">
        <f>IF(AD64=0,"",AD64)</f>
        <v/>
      </c>
      <c r="AE73" s="65"/>
      <c r="AF73" s="216" t="s">
        <v>388</v>
      </c>
      <c r="AG73" s="237" t="s">
        <v>389</v>
      </c>
      <c r="AH73" s="65"/>
      <c r="AI73" s="65"/>
      <c r="AJ73" s="65"/>
      <c r="AK73" s="65"/>
      <c r="AL73" s="216">
        <f t="shared" si="5"/>
        <v>-2.1250000000000031</v>
      </c>
      <c r="AM73" s="216">
        <f t="shared" si="4"/>
        <v>4.1720985256338335E-2</v>
      </c>
      <c r="AN73" s="216" t="e" cm="1">
        <f t="array" ref="AN73">_xlfn.IFS(
    FALSE, N("Check if X1 shading is ON"),
    $AN$50&lt;&gt;"x", NA(),
    FALSE, N("Check if case is 'LEFT' and x axis value less than z score"),
    AND($Y$69 = "LEFT", $AL73 &lt; IF($AC$69="", 0, $AC$69)), $AM73,
    FALSE, N("Check if case is 'RIGHT' and x axis value greater than z score"),
    AND($Y$69 = "RIGHT", $AL73 &gt; IF($AC$69="", 0, $AC$69)), $AM73,
    FALSE, N("Check if case is 'TWO' and both directions"),
    AND(
        $Y$69 = "TWO",
        OR($AL73 &lt; -ABS($AC$69), $AL73 &gt; ABS($AC$70))
    ), $AM73,
    FALSE, N("Default case: Return NA()"),
    TRUE, NA()
)</f>
        <v>#N/A</v>
      </c>
      <c r="AO73" s="216" t="e" cm="1">
        <f t="array" ref="AO73">_xlfn.IFS(
    FALSE, N("Check if X1 shading is ON"),
    $AN$50&lt;&gt;"x", NA(),
    FALSE, N("Check if case is 'LEFT' and x axis value less than z score"),
    AND($Y$70 = "LEFT", $AL73 &lt; IF($AC$70="", 0, $AC$70)), $AM73,
    FALSE, N("Check if case is 'RIGHT' and x axis value greater than z score"),
    AND($Y$70 = "RIGHT", $AL73 &gt; IF($AC$70="", 0, $AC$70)), $AM73,
    FALSE, N("Default case: Return NA()"),
    TRUE, NA()
)</f>
        <v>#N/A</v>
      </c>
      <c r="AP73" s="216" t="e" cm="1">
        <f t="array" ref="AP73">_xlfn.IFS(
    FALSE, N("Check if X1 shading is ON"),
    $AP$50&lt;&gt;"x", NA(),
    FALSE, N("Check if case is 'LEFT' and x axis value less than z score"),
    AND($Y$73 = "LEFT", $AL73 &lt; IF($AC$73="", 0, $AC$73)), $AM73,
    FALSE, N("Check if case is 'RIGHT' and x axis value greater than z score"),
    AND($Y$73 = "RIGHT", $AL73 &gt; IF($AC$73="", 0, $AC$73)), $AM73,
    FALSE, N("Check if case is 'TWO' and both directions"),
    AND(
        $Y$73 = "TWO",
        OR($AL73 &lt; -ABS($AC$73), $AL73 &gt; ABS($AC$73))
    ), $AM73,
    FALSE, N("Default case: Return NA()"),
    TRUE, NA()
)</f>
        <v>#N/A</v>
      </c>
      <c r="AQ73" s="65"/>
      <c r="AR73" s="211">
        <v>-1.1666666666666687</v>
      </c>
      <c r="AS73" s="211">
        <v>8.6000000000000007E-2</v>
      </c>
      <c r="AT73" s="211">
        <f t="shared" si="11"/>
        <v>8.6000000000000007E-2</v>
      </c>
      <c r="AU73" s="211" t="str">
        <f t="shared" si="12"/>
        <v>x</v>
      </c>
    </row>
    <row r="74" spans="2:47" s="21" customFormat="1" ht="15.5">
      <c r="B74" s="41" t="s">
        <v>390</v>
      </c>
      <c r="C74" s="41" t="s">
        <v>343</v>
      </c>
      <c r="D74" s="41" t="s">
        <v>391</v>
      </c>
      <c r="E74" s="94">
        <v>10.67</v>
      </c>
      <c r="F74" s="33"/>
      <c r="G74" s="43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 s="67"/>
      <c r="W74" s="103"/>
      <c r="X74" s="103"/>
      <c r="Y74" s="26"/>
      <c r="Z74" s="26"/>
      <c r="AA74" s="26"/>
      <c r="AB74" s="26"/>
      <c r="AC74" s="26"/>
      <c r="AD74" s="26"/>
      <c r="AE74" s="65"/>
      <c r="AF74" s="216" t="s">
        <v>392</v>
      </c>
      <c r="AG74" s="237" t="s">
        <v>393</v>
      </c>
      <c r="AH74" s="65"/>
      <c r="AI74" s="65"/>
      <c r="AJ74" s="65"/>
      <c r="AK74" s="65"/>
      <c r="AL74" s="216">
        <f t="shared" si="5"/>
        <v>-2.0833333333333366</v>
      </c>
      <c r="AM74" s="216">
        <f t="shared" si="4"/>
        <v>4.5543952872905295E-2</v>
      </c>
      <c r="AN74" s="216" t="e" cm="1">
        <f t="array" ref="AN74">_xlfn.IFS(
    FALSE, N("Check if X1 shading is ON"),
    $AN$50&lt;&gt;"x", NA(),
    FALSE, N("Check if case is 'LEFT' and x axis value less than z score"),
    AND($Y$69 = "LEFT", $AL74 &lt; IF($AC$69="", 0, $AC$69)), $AM74,
    FALSE, N("Check if case is 'RIGHT' and x axis value greater than z score"),
    AND($Y$69 = "RIGHT", $AL74 &gt; IF($AC$69="", 0, $AC$69)), $AM74,
    FALSE, N("Check if case is 'TWO' and both directions"),
    AND(
        $Y$69 = "TWO",
        OR($AL74 &lt; -ABS($AC$69), $AL74 &gt; ABS($AC$70))
    ), $AM74,
    FALSE, N("Default case: Return NA()"),
    TRUE, NA()
)</f>
        <v>#N/A</v>
      </c>
      <c r="AO74" s="216" t="e" cm="1">
        <f t="array" ref="AO74">_xlfn.IFS(
    FALSE, N("Check if X1 shading is ON"),
    $AN$50&lt;&gt;"x", NA(),
    FALSE, N("Check if case is 'LEFT' and x axis value less than z score"),
    AND($Y$70 = "LEFT", $AL74 &lt; IF($AC$70="", 0, $AC$70)), $AM74,
    FALSE, N("Check if case is 'RIGHT' and x axis value greater than z score"),
    AND($Y$70 = "RIGHT", $AL74 &gt; IF($AC$70="", 0, $AC$70)), $AM74,
    FALSE, N("Default case: Return NA()"),
    TRUE, NA()
)</f>
        <v>#N/A</v>
      </c>
      <c r="AP74" s="216" t="e" cm="1">
        <f t="array" ref="AP74">_xlfn.IFS(
    FALSE, N("Check if X1 shading is ON"),
    $AP$50&lt;&gt;"x", NA(),
    FALSE, N("Check if case is 'LEFT' and x axis value less than z score"),
    AND($Y$73 = "LEFT", $AL74 &lt; IF($AC$73="", 0, $AC$73)), $AM74,
    FALSE, N("Check if case is 'RIGHT' and x axis value greater than z score"),
    AND($Y$73 = "RIGHT", $AL74 &gt; IF($AC$73="", 0, $AC$73)), $AM74,
    FALSE, N("Check if case is 'TWO' and both directions"),
    AND(
        $Y$73 = "TWO",
        OR($AL74 &lt; -ABS($AC$73), $AL74 &gt; ABS($AC$73))
    ), $AM74,
    FALSE, N("Default case: Return NA()"),
    TRUE, NA()
)</f>
        <v>#N/A</v>
      </c>
      <c r="AQ74" s="65"/>
      <c r="AR74" s="211">
        <v>-0.83333333333333526</v>
      </c>
      <c r="AS74" s="211">
        <v>8.6000000000000007E-2</v>
      </c>
      <c r="AT74" s="211">
        <f t="shared" si="11"/>
        <v>8.6000000000000007E-2</v>
      </c>
      <c r="AU74" s="211" t="str">
        <f t="shared" si="12"/>
        <v>x</v>
      </c>
    </row>
    <row r="75" spans="2:47" s="21" customFormat="1" ht="15.5">
      <c r="B75" s="41" t="s">
        <v>394</v>
      </c>
      <c r="C75" s="41" t="s">
        <v>395</v>
      </c>
      <c r="D75" s="41" t="s">
        <v>396</v>
      </c>
      <c r="E75" s="94">
        <v>10.67</v>
      </c>
      <c r="F75" s="33"/>
      <c r="G75" s="43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 s="67"/>
      <c r="W75" s="67"/>
      <c r="X75" s="67"/>
      <c r="Y75" s="67"/>
      <c r="Z75" s="86"/>
      <c r="AA75" s="86"/>
      <c r="AB75" s="86"/>
      <c r="AC75" s="84"/>
      <c r="AD75" s="92"/>
      <c r="AE75" s="65"/>
      <c r="AF75" s="216" t="s">
        <v>84</v>
      </c>
      <c r="AG75" s="26"/>
      <c r="AH75" s="65"/>
      <c r="AI75" s="65"/>
      <c r="AJ75" s="65"/>
      <c r="AK75" s="65"/>
      <c r="AL75" s="216">
        <f t="shared" si="5"/>
        <v>-2.0416666666666701</v>
      </c>
      <c r="AM75" s="216">
        <f t="shared" si="4"/>
        <v>4.9630986023358713E-2</v>
      </c>
      <c r="AN75" s="216" t="e" cm="1">
        <f t="array" ref="AN75">_xlfn.IFS(
    FALSE, N("Check if X1 shading is ON"),
    $AN$50&lt;&gt;"x", NA(),
    FALSE, N("Check if case is 'LEFT' and x axis value less than z score"),
    AND($Y$69 = "LEFT", $AL75 &lt; IF($AC$69="", 0, $AC$69)), $AM75,
    FALSE, N("Check if case is 'RIGHT' and x axis value greater than z score"),
    AND($Y$69 = "RIGHT", $AL75 &gt; IF($AC$69="", 0, $AC$69)), $AM75,
    FALSE, N("Check if case is 'TWO' and both directions"),
    AND(
        $Y$69 = "TWO",
        OR($AL75 &lt; -ABS($AC$69), $AL75 &gt; ABS($AC$70))
    ), $AM75,
    FALSE, N("Default case: Return NA()"),
    TRUE, NA()
)</f>
        <v>#N/A</v>
      </c>
      <c r="AO75" s="216" t="e" cm="1">
        <f t="array" ref="AO75">_xlfn.IFS(
    FALSE, N("Check if X1 shading is ON"),
    $AN$50&lt;&gt;"x", NA(),
    FALSE, N("Check if case is 'LEFT' and x axis value less than z score"),
    AND($Y$70 = "LEFT", $AL75 &lt; IF($AC$70="", 0, $AC$70)), $AM75,
    FALSE, N("Check if case is 'RIGHT' and x axis value greater than z score"),
    AND($Y$70 = "RIGHT", $AL75 &gt; IF($AC$70="", 0, $AC$70)), $AM75,
    FALSE, N("Default case: Return NA()"),
    TRUE, NA()
)</f>
        <v>#N/A</v>
      </c>
      <c r="AP75" s="216" t="e" cm="1">
        <f t="array" ref="AP75">_xlfn.IFS(
    FALSE, N("Check if X1 shading is ON"),
    $AP$50&lt;&gt;"x", NA(),
    FALSE, N("Check if case is 'LEFT' and x axis value less than z score"),
    AND($Y$73 = "LEFT", $AL75 &lt; IF($AC$73="", 0, $AC$73)), $AM75,
    FALSE, N("Check if case is 'RIGHT' and x axis value greater than z score"),
    AND($Y$73 = "RIGHT", $AL75 &gt; IF($AC$73="", 0, $AC$73)), $AM75,
    FALSE, N("Check if case is 'TWO' and both directions"),
    AND(
        $Y$73 = "TWO",
        OR($AL75 &lt; -ABS($AC$73), $AL75 &gt; ABS($AC$73))
    ), $AM75,
    FALSE, N("Default case: Return NA()"),
    TRUE, NA()
)</f>
        <v>#N/A</v>
      </c>
      <c r="AQ75" s="65"/>
      <c r="AR75" s="211">
        <v>-0.66666666666666874</v>
      </c>
      <c r="AS75" s="211">
        <v>8.6000000000000007E-2</v>
      </c>
      <c r="AT75" s="211">
        <f t="shared" si="11"/>
        <v>8.6000000000000007E-2</v>
      </c>
      <c r="AU75" s="211" t="str">
        <f t="shared" si="12"/>
        <v>x</v>
      </c>
    </row>
    <row r="76" spans="2:47" s="21" customFormat="1" ht="18.5">
      <c r="B76" s="41" t="s">
        <v>397</v>
      </c>
      <c r="C76" s="41" t="s">
        <v>398</v>
      </c>
      <c r="D76" s="41" t="s">
        <v>399</v>
      </c>
      <c r="E76" s="94">
        <v>10.7</v>
      </c>
      <c r="F76" s="33"/>
      <c r="G76" s="43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 s="229" t="s">
        <v>400</v>
      </c>
      <c r="W76" s="216" t="str">
        <f>AD68</f>
        <v>P(x)</v>
      </c>
      <c r="X76" s="65"/>
      <c r="Y76" s="65"/>
      <c r="Z76" s="224" t="s">
        <v>401</v>
      </c>
      <c r="AA76" s="238" t="s">
        <v>402</v>
      </c>
      <c r="AB76" s="216" t="s">
        <v>178</v>
      </c>
      <c r="AC76" s="216" t="s">
        <v>403</v>
      </c>
      <c r="AD76" s="216" t="s">
        <v>404</v>
      </c>
      <c r="AE76" s="65"/>
      <c r="AF76" s="216" t="s">
        <v>81</v>
      </c>
      <c r="AG76" s="26"/>
      <c r="AH76" s="65"/>
      <c r="AI76" s="65"/>
      <c r="AJ76" s="65"/>
      <c r="AK76" s="65"/>
      <c r="AL76" s="216">
        <f t="shared" si="5"/>
        <v>-2.0000000000000036</v>
      </c>
      <c r="AM76" s="216">
        <f t="shared" si="4"/>
        <v>5.3990966513187674E-2</v>
      </c>
      <c r="AN76" s="216" t="e" cm="1">
        <f t="array" ref="AN76">_xlfn.IFS(
    FALSE, N("Check if X1 shading is ON"),
    $AN$50&lt;&gt;"x", NA(),
    FALSE, N("Check if case is 'LEFT' and x axis value less than z score"),
    AND($Y$69 = "LEFT", $AL76 &lt; IF($AC$69="", 0, $AC$69)), $AM76,
    FALSE, N("Check if case is 'RIGHT' and x axis value greater than z score"),
    AND($Y$69 = "RIGHT", $AL76 &gt; IF($AC$69="", 0, $AC$69)), $AM76,
    FALSE, N("Check if case is 'TWO' and both directions"),
    AND(
        $Y$69 = "TWO",
        OR($AL76 &lt; -ABS($AC$69), $AL76 &gt; ABS($AC$70))
    ), $AM76,
    FALSE, N("Default case: Return NA()"),
    TRUE, NA()
)</f>
        <v>#N/A</v>
      </c>
      <c r="AO76" s="216" t="e" cm="1">
        <f t="array" ref="AO76">_xlfn.IFS(
    FALSE, N("Check if X1 shading is ON"),
    $AN$50&lt;&gt;"x", NA(),
    FALSE, N("Check if case is 'LEFT' and x axis value less than z score"),
    AND($Y$70 = "LEFT", $AL76 &lt; IF($AC$70="", 0, $AC$70)), $AM76,
    FALSE, N("Check if case is 'RIGHT' and x axis value greater than z score"),
    AND($Y$70 = "RIGHT", $AL76 &gt; IF($AC$70="", 0, $AC$70)), $AM76,
    FALSE, N("Default case: Return NA()"),
    TRUE, NA()
)</f>
        <v>#N/A</v>
      </c>
      <c r="AP76" s="216" t="e" cm="1">
        <f t="array" ref="AP76">_xlfn.IFS(
    FALSE, N("Check if X1 shading is ON"),
    $AP$50&lt;&gt;"x", NA(),
    FALSE, N("Check if case is 'LEFT' and x axis value less than z score"),
    AND($Y$73 = "LEFT", $AL76 &lt; IF($AC$73="", 0, $AC$73)), $AM76,
    FALSE, N("Check if case is 'RIGHT' and x axis value greater than z score"),
    AND($Y$73 = "RIGHT", $AL76 &gt; IF($AC$73="", 0, $AC$73)), $AM76,
    FALSE, N("Check if case is 'TWO' and both directions"),
    AND(
        $Y$73 = "TWO",
        OR($AL76 &lt; -ABS($AC$73), $AL76 &gt; ABS($AC$73))
    ), $AM76,
    FALSE, N("Default case: Return NA()"),
    TRUE, NA()
)</f>
        <v>#N/A</v>
      </c>
      <c r="AQ76" s="65"/>
      <c r="AR76" s="211">
        <v>-0.50000000000000222</v>
      </c>
      <c r="AS76" s="211">
        <v>8.6000000000000007E-2</v>
      </c>
      <c r="AT76" s="211">
        <f t="shared" si="11"/>
        <v>8.6000000000000007E-2</v>
      </c>
      <c r="AU76" s="211" t="str">
        <f t="shared" si="12"/>
        <v>x</v>
      </c>
    </row>
    <row r="77" spans="2:47" s="21" customFormat="1" ht="15.5">
      <c r="B77" s="41" t="s">
        <v>405</v>
      </c>
      <c r="C77" s="41" t="s">
        <v>406</v>
      </c>
      <c r="D77" s="41" t="s">
        <v>318</v>
      </c>
      <c r="E77" s="94">
        <v>10.73</v>
      </c>
      <c r="F77" s="33"/>
      <c r="G77" s="43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 s="67"/>
      <c r="W77" s="216" t="str">
        <f>V68</f>
        <v>n</v>
      </c>
      <c r="X77" s="216">
        <f>V69</f>
        <v>1</v>
      </c>
      <c r="Y77" s="224" t="str">
        <f>IF(W76&lt;&gt;"P(x)"," "&amp;W77&amp;"="&amp;X77,"")</f>
        <v/>
      </c>
      <c r="Z77" s="65"/>
      <c r="AA77" s="32"/>
      <c r="AB77" s="211">
        <v>0</v>
      </c>
      <c r="AC77" s="211">
        <v>0.04</v>
      </c>
      <c r="AD77" s="211" t="s">
        <v>81</v>
      </c>
      <c r="AE77" s="26"/>
      <c r="AF77" s="216" t="s">
        <v>407</v>
      </c>
      <c r="AG77" s="26"/>
      <c r="AH77" s="65"/>
      <c r="AI77" s="65"/>
      <c r="AJ77" s="65"/>
      <c r="AK77" s="65"/>
      <c r="AL77" s="216">
        <f t="shared" si="5"/>
        <v>-1.9583333333333368</v>
      </c>
      <c r="AM77" s="216">
        <f t="shared" si="4"/>
        <v>5.8632082139484169E-2</v>
      </c>
      <c r="AN77" s="216" t="e" cm="1">
        <f t="array" ref="AN77">_xlfn.IFS(
    FALSE, N("Check if X1 shading is ON"),
    $AN$50&lt;&gt;"x", NA(),
    FALSE, N("Check if case is 'LEFT' and x axis value less than z score"),
    AND($Y$69 = "LEFT", $AL77 &lt; IF($AC$69="", 0, $AC$69)), $AM77,
    FALSE, N("Check if case is 'RIGHT' and x axis value greater than z score"),
    AND($Y$69 = "RIGHT", $AL77 &gt; IF($AC$69="", 0, $AC$69)), $AM77,
    FALSE, N("Check if case is 'TWO' and both directions"),
    AND(
        $Y$69 = "TWO",
        OR($AL77 &lt; -ABS($AC$69), $AL77 &gt; ABS($AC$70))
    ), $AM77,
    FALSE, N("Default case: Return NA()"),
    TRUE, NA()
)</f>
        <v>#N/A</v>
      </c>
      <c r="AO77" s="216" t="e" cm="1">
        <f t="array" ref="AO77">_xlfn.IFS(
    FALSE, N("Check if X1 shading is ON"),
    $AN$50&lt;&gt;"x", NA(),
    FALSE, N("Check if case is 'LEFT' and x axis value less than z score"),
    AND($Y$70 = "LEFT", $AL77 &lt; IF($AC$70="", 0, $AC$70)), $AM77,
    FALSE, N("Check if case is 'RIGHT' and x axis value greater than z score"),
    AND($Y$70 = "RIGHT", $AL77 &gt; IF($AC$70="", 0, $AC$70)), $AM77,
    FALSE, N("Default case: Return NA()"),
    TRUE, NA()
)</f>
        <v>#N/A</v>
      </c>
      <c r="AP77" s="216" t="e" cm="1">
        <f t="array" ref="AP77">_xlfn.IFS(
    FALSE, N("Check if X1 shading is ON"),
    $AP$50&lt;&gt;"x", NA(),
    FALSE, N("Check if case is 'LEFT' and x axis value less than z score"),
    AND($Y$73 = "LEFT", $AL77 &lt; IF($AC$73="", 0, $AC$73)), $AM77,
    FALSE, N("Check if case is 'RIGHT' and x axis value greater than z score"),
    AND($Y$73 = "RIGHT", $AL77 &gt; IF($AC$73="", 0, $AC$73)), $AM77,
    FALSE, N("Check if case is 'TWO' and both directions"),
    AND(
        $Y$73 = "TWO",
        OR($AL77 &lt; -ABS($AC$73), $AL77 &gt; ABS($AC$73))
    ), $AM77,
    FALSE, N("Default case: Return NA()"),
    TRUE, NA()
)</f>
        <v>#N/A</v>
      </c>
      <c r="AQ77" s="65"/>
      <c r="AR77" s="211">
        <v>-0.33333333333333548</v>
      </c>
      <c r="AS77" s="211">
        <v>8.6000000000000007E-2</v>
      </c>
      <c r="AT77" s="211">
        <f t="shared" si="11"/>
        <v>8.6000000000000007E-2</v>
      </c>
      <c r="AU77" s="211" t="str">
        <f t="shared" si="12"/>
        <v>x</v>
      </c>
    </row>
    <row r="78" spans="2:47" s="21" customFormat="1" ht="15" customHeight="1">
      <c r="B78" s="41" t="s">
        <v>408</v>
      </c>
      <c r="C78" s="41" t="s">
        <v>261</v>
      </c>
      <c r="D78" s="41" t="s">
        <v>409</v>
      </c>
      <c r="E78" s="94">
        <v>10.77</v>
      </c>
      <c r="F78" s="33"/>
      <c r="G78" s="43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 s="65"/>
      <c r="W78" s="216" t="s">
        <v>407</v>
      </c>
      <c r="X78" s="216">
        <f>'Empirical Rule'!Q160+'Empirical Rule'!Q161</f>
        <v>0</v>
      </c>
      <c r="Y78" s="224" t="str">
        <f>IF(W76&lt;&gt;"P(x)"," "&amp;W78&amp;"="&amp;TEXT(X78,"#,##0.0%"),"")</f>
        <v/>
      </c>
      <c r="Z78" s="65"/>
      <c r="AA78" s="26"/>
      <c r="AB78" s="26"/>
      <c r="AC78" s="26"/>
      <c r="AD78" s="32"/>
      <c r="AE78" s="26"/>
      <c r="AF78" s="216" t="s">
        <v>410</v>
      </c>
      <c r="AG78" s="26"/>
      <c r="AH78" s="26"/>
      <c r="AI78" s="65"/>
      <c r="AJ78" s="65"/>
      <c r="AK78" s="65"/>
      <c r="AL78" s="216">
        <f t="shared" si="5"/>
        <v>-1.9166666666666701</v>
      </c>
      <c r="AM78" s="216">
        <f t="shared" si="4"/>
        <v>6.3561706516961941E-2</v>
      </c>
      <c r="AN78" s="216" t="e" cm="1">
        <f t="array" ref="AN78">_xlfn.IFS(
    FALSE, N("Check if X1 shading is ON"),
    $AN$50&lt;&gt;"x", NA(),
    FALSE, N("Check if case is 'LEFT' and x axis value less than z score"),
    AND($Y$69 = "LEFT", $AL78 &lt; IF($AC$69="", 0, $AC$69)), $AM78,
    FALSE, N("Check if case is 'RIGHT' and x axis value greater than z score"),
    AND($Y$69 = "RIGHT", $AL78 &gt; IF($AC$69="", 0, $AC$69)), $AM78,
    FALSE, N("Check if case is 'TWO' and both directions"),
    AND(
        $Y$69 = "TWO",
        OR($AL78 &lt; -ABS($AC$69), $AL78 &gt; ABS($AC$70))
    ), $AM78,
    FALSE, N("Default case: Return NA()"),
    TRUE, NA()
)</f>
        <v>#N/A</v>
      </c>
      <c r="AO78" s="216" t="e" cm="1">
        <f t="array" ref="AO78">_xlfn.IFS(
    FALSE, N("Check if X1 shading is ON"),
    $AN$50&lt;&gt;"x", NA(),
    FALSE, N("Check if case is 'LEFT' and x axis value less than z score"),
    AND($Y$70 = "LEFT", $AL78 &lt; IF($AC$70="", 0, $AC$70)), $AM78,
    FALSE, N("Check if case is 'RIGHT' and x axis value greater than z score"),
    AND($Y$70 = "RIGHT", $AL78 &gt; IF($AC$70="", 0, $AC$70)), $AM78,
    FALSE, N("Default case: Return NA()"),
    TRUE, NA()
)</f>
        <v>#N/A</v>
      </c>
      <c r="AP78" s="216" t="e" cm="1">
        <f t="array" ref="AP78">_xlfn.IFS(
    FALSE, N("Check if X1 shading is ON"),
    $AP$50&lt;&gt;"x", NA(),
    FALSE, N("Check if case is 'LEFT' and x axis value less than z score"),
    AND($Y$73 = "LEFT", $AL78 &lt; IF($AC$73="", 0, $AC$73)), $AM78,
    FALSE, N("Check if case is 'RIGHT' and x axis value greater than z score"),
    AND($Y$73 = "RIGHT", $AL78 &gt; IF($AC$73="", 0, $AC$73)), $AM78,
    FALSE, N("Check if case is 'TWO' and both directions"),
    AND(
        $Y$73 = "TWO",
        OR($AL78 &lt; -ABS($AC$73), $AL78 &gt; ABS($AC$73))
    ), $AM78,
    FALSE, N("Default case: Return NA()"),
    TRUE, NA()
)</f>
        <v>#N/A</v>
      </c>
      <c r="AQ78" s="65"/>
      <c r="AR78" s="211">
        <v>-0.16666666666666879</v>
      </c>
      <c r="AS78" s="211">
        <v>8.6000000000000007E-2</v>
      </c>
      <c r="AT78" s="211">
        <f t="shared" si="11"/>
        <v>8.6000000000000007E-2</v>
      </c>
      <c r="AU78" s="211" t="str">
        <f t="shared" si="12"/>
        <v>x</v>
      </c>
    </row>
    <row r="79" spans="2:47" s="21" customFormat="1" ht="15.5">
      <c r="B79" s="41" t="s">
        <v>411</v>
      </c>
      <c r="C79" s="41" t="s">
        <v>412</v>
      </c>
      <c r="D79" s="41" t="s">
        <v>241</v>
      </c>
      <c r="E79" s="94">
        <v>10.8</v>
      </c>
      <c r="F79" s="33"/>
      <c r="G79" s="43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 s="26"/>
      <c r="W79" s="26"/>
      <c r="X79" s="26"/>
      <c r="Y79" s="26"/>
      <c r="Z79" s="26"/>
      <c r="AA79" s="26"/>
      <c r="AB79" s="26"/>
      <c r="AC79" s="26"/>
      <c r="AD79" s="26"/>
      <c r="AE79" s="26"/>
      <c r="AF79" s="216" t="s">
        <v>413</v>
      </c>
      <c r="AG79" s="26"/>
      <c r="AH79" s="26"/>
      <c r="AI79" s="65"/>
      <c r="AJ79" s="65"/>
      <c r="AK79" s="65"/>
      <c r="AL79" s="216">
        <f t="shared" si="5"/>
        <v>-1.8750000000000033</v>
      </c>
      <c r="AM79" s="216">
        <f t="shared" si="4"/>
        <v>6.8786275826691473E-2</v>
      </c>
      <c r="AN79" s="216" t="e" cm="1">
        <f t="array" ref="AN79">_xlfn.IFS(
    FALSE, N("Check if X1 shading is ON"),
    $AN$50&lt;&gt;"x", NA(),
    FALSE, N("Check if case is 'LEFT' and x axis value less than z score"),
    AND($Y$69 = "LEFT", $AL79 &lt; IF($AC$69="", 0, $AC$69)), $AM79,
    FALSE, N("Check if case is 'RIGHT' and x axis value greater than z score"),
    AND($Y$69 = "RIGHT", $AL79 &gt; IF($AC$69="", 0, $AC$69)), $AM79,
    FALSE, N("Check if case is 'TWO' and both directions"),
    AND(
        $Y$69 = "TWO",
        OR($AL79 &lt; -ABS($AC$69), $AL79 &gt; ABS($AC$70))
    ), $AM79,
    FALSE, N("Default case: Return NA()"),
    TRUE, NA()
)</f>
        <v>#N/A</v>
      </c>
      <c r="AO79" s="216" t="e" cm="1">
        <f t="array" ref="AO79">_xlfn.IFS(
    FALSE, N("Check if X1 shading is ON"),
    $AN$50&lt;&gt;"x", NA(),
    FALSE, N("Check if case is 'LEFT' and x axis value less than z score"),
    AND($Y$70 = "LEFT", $AL79 &lt; IF($AC$70="", 0, $AC$70)), $AM79,
    FALSE, N("Check if case is 'RIGHT' and x axis value greater than z score"),
    AND($Y$70 = "RIGHT", $AL79 &gt; IF($AC$70="", 0, $AC$70)), $AM79,
    FALSE, N("Default case: Return NA()"),
    TRUE, NA()
)</f>
        <v>#N/A</v>
      </c>
      <c r="AP79" s="216" t="e" cm="1">
        <f t="array" ref="AP79">_xlfn.IFS(
    FALSE, N("Check if X1 shading is ON"),
    $AP$50&lt;&gt;"x", NA(),
    FALSE, N("Check if case is 'LEFT' and x axis value less than z score"),
    AND($Y$73 = "LEFT", $AL79 &lt; IF($AC$73="", 0, $AC$73)), $AM79,
    FALSE, N("Check if case is 'RIGHT' and x axis value greater than z score"),
    AND($Y$73 = "RIGHT", $AL79 &gt; IF($AC$73="", 0, $AC$73)), $AM79,
    FALSE, N("Check if case is 'TWO' and both directions"),
    AND(
        $Y$73 = "TWO",
        OR($AL79 &lt; -ABS($AC$73), $AL79 &gt; ABS($AC$73))
    ), $AM79,
    FALSE, N("Default case: Return NA()"),
    TRUE, NA()
)</f>
        <v>#N/A</v>
      </c>
      <c r="AQ79" s="65"/>
      <c r="AR79" s="211">
        <v>0.16666666666666449</v>
      </c>
      <c r="AS79" s="211">
        <v>8.6000000000000007E-2</v>
      </c>
      <c r="AT79" s="211">
        <f t="shared" si="11"/>
        <v>8.6000000000000007E-2</v>
      </c>
      <c r="AU79" s="211" t="str">
        <f t="shared" si="12"/>
        <v>x</v>
      </c>
    </row>
    <row r="80" spans="2:47" s="21" customFormat="1" ht="15.5">
      <c r="B80" s="41" t="s">
        <v>414</v>
      </c>
      <c r="C80" s="41" t="s">
        <v>373</v>
      </c>
      <c r="D80" s="41" t="s">
        <v>162</v>
      </c>
      <c r="E80" s="94">
        <v>10.83</v>
      </c>
      <c r="F80" s="33"/>
      <c r="G80" s="43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 s="26"/>
      <c r="W80" s="26"/>
      <c r="X80" s="26"/>
      <c r="Y80" s="26"/>
      <c r="Z80" s="26"/>
      <c r="AA80" s="26"/>
      <c r="AB80" s="26"/>
      <c r="AC80" s="26"/>
      <c r="AD80" s="26"/>
      <c r="AE80" s="26"/>
      <c r="AF80" s="237" t="s">
        <v>415</v>
      </c>
      <c r="AG80" s="26"/>
      <c r="AH80" s="26"/>
      <c r="AI80" s="65"/>
      <c r="AJ80" s="65"/>
      <c r="AK80" s="65"/>
      <c r="AL80" s="216">
        <f t="shared" si="5"/>
        <v>-1.8333333333333366</v>
      </c>
      <c r="AM80" s="216">
        <f t="shared" si="4"/>
        <v>7.4311163558992643E-2</v>
      </c>
      <c r="AN80" s="216" t="e" cm="1">
        <f t="array" ref="AN80">_xlfn.IFS(
    FALSE, N("Check if X1 shading is ON"),
    $AN$50&lt;&gt;"x", NA(),
    FALSE, N("Check if case is 'LEFT' and x axis value less than z score"),
    AND($Y$69 = "LEFT", $AL80 &lt; IF($AC$69="", 0, $AC$69)), $AM80,
    FALSE, N("Check if case is 'RIGHT' and x axis value greater than z score"),
    AND($Y$69 = "RIGHT", $AL80 &gt; IF($AC$69="", 0, $AC$69)), $AM80,
    FALSE, N("Check if case is 'TWO' and both directions"),
    AND(
        $Y$69 = "TWO",
        OR($AL80 &lt; -ABS($AC$69), $AL80 &gt; ABS($AC$70))
    ), $AM80,
    FALSE, N("Default case: Return NA()"),
    TRUE, NA()
)</f>
        <v>#N/A</v>
      </c>
      <c r="AO80" s="216" t="e" cm="1">
        <f t="array" ref="AO80">_xlfn.IFS(
    FALSE, N("Check if X1 shading is ON"),
    $AN$50&lt;&gt;"x", NA(),
    FALSE, N("Check if case is 'LEFT' and x axis value less than z score"),
    AND($Y$70 = "LEFT", $AL80 &lt; IF($AC$70="", 0, $AC$70)), $AM80,
    FALSE, N("Check if case is 'RIGHT' and x axis value greater than z score"),
    AND($Y$70 = "RIGHT", $AL80 &gt; IF($AC$70="", 0, $AC$70)), $AM80,
    FALSE, N("Default case: Return NA()"),
    TRUE, NA()
)</f>
        <v>#N/A</v>
      </c>
      <c r="AP80" s="216" t="e" cm="1">
        <f t="array" ref="AP80">_xlfn.IFS(
    FALSE, N("Check if X1 shading is ON"),
    $AP$50&lt;&gt;"x", NA(),
    FALSE, N("Check if case is 'LEFT' and x axis value less than z score"),
    AND($Y$73 = "LEFT", $AL80 &lt; IF($AC$73="", 0, $AC$73)), $AM80,
    FALSE, N("Check if case is 'RIGHT' and x axis value greater than z score"),
    AND($Y$73 = "RIGHT", $AL80 &gt; IF($AC$73="", 0, $AC$73)), $AM80,
    FALSE, N("Check if case is 'TWO' and both directions"),
    AND(
        $Y$73 = "TWO",
        OR($AL80 &lt; -ABS($AC$73), $AL80 &gt; ABS($AC$73))
    ), $AM80,
    FALSE, N("Default case: Return NA()"),
    TRUE, NA()
)</f>
        <v>#N/A</v>
      </c>
      <c r="AQ80" s="65"/>
      <c r="AR80" s="211">
        <v>0.33333333333333115</v>
      </c>
      <c r="AS80" s="211">
        <v>8.6000000000000007E-2</v>
      </c>
      <c r="AT80" s="211">
        <f t="shared" si="11"/>
        <v>8.6000000000000007E-2</v>
      </c>
      <c r="AU80" s="211" t="str">
        <f t="shared" si="12"/>
        <v>x</v>
      </c>
    </row>
    <row r="81" spans="2:47" s="21" customFormat="1" ht="15.5">
      <c r="B81" s="41" t="s">
        <v>416</v>
      </c>
      <c r="C81" s="41" t="s">
        <v>417</v>
      </c>
      <c r="D81" s="41" t="s">
        <v>418</v>
      </c>
      <c r="E81" s="94">
        <v>10.86</v>
      </c>
      <c r="F81" s="33"/>
      <c r="G81" s="43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 s="239" t="s">
        <v>275</v>
      </c>
      <c r="W81" s="32"/>
      <c r="X81" s="26"/>
      <c r="Y81" s="26"/>
      <c r="Z81" s="26"/>
      <c r="AA81" s="67"/>
      <c r="AB81" s="65"/>
      <c r="AC81" s="65"/>
      <c r="AD81" s="113"/>
      <c r="AE81" s="26"/>
      <c r="AF81" s="237" t="s">
        <v>419</v>
      </c>
      <c r="AG81" s="26"/>
      <c r="AH81" s="26"/>
      <c r="AI81" s="65"/>
      <c r="AJ81" s="65"/>
      <c r="AK81" s="65"/>
      <c r="AL81" s="216">
        <f t="shared" si="5"/>
        <v>-1.7916666666666698</v>
      </c>
      <c r="AM81" s="216">
        <f t="shared" si="4"/>
        <v>8.0140554438265552E-2</v>
      </c>
      <c r="AN81" s="216" t="e" cm="1">
        <f t="array" ref="AN81">_xlfn.IFS(
    FALSE, N("Check if X1 shading is ON"),
    $AN$50&lt;&gt;"x", NA(),
    FALSE, N("Check if case is 'LEFT' and x axis value less than z score"),
    AND($Y$69 = "LEFT", $AL81 &lt; IF($AC$69="", 0, $AC$69)), $AM81,
    FALSE, N("Check if case is 'RIGHT' and x axis value greater than z score"),
    AND($Y$69 = "RIGHT", $AL81 &gt; IF($AC$69="", 0, $AC$69)), $AM81,
    FALSE, N("Check if case is 'TWO' and both directions"),
    AND(
        $Y$69 = "TWO",
        OR($AL81 &lt; -ABS($AC$69), $AL81 &gt; ABS($AC$70))
    ), $AM81,
    FALSE, N("Default case: Return NA()"),
    TRUE, NA()
)</f>
        <v>#N/A</v>
      </c>
      <c r="AO81" s="216" t="e" cm="1">
        <f t="array" ref="AO81">_xlfn.IFS(
    FALSE, N("Check if X1 shading is ON"),
    $AN$50&lt;&gt;"x", NA(),
    FALSE, N("Check if case is 'LEFT' and x axis value less than z score"),
    AND($Y$70 = "LEFT", $AL81 &lt; IF($AC$70="", 0, $AC$70)), $AM81,
    FALSE, N("Check if case is 'RIGHT' and x axis value greater than z score"),
    AND($Y$70 = "RIGHT", $AL81 &gt; IF($AC$70="", 0, $AC$70)), $AM81,
    FALSE, N("Default case: Return NA()"),
    TRUE, NA()
)</f>
        <v>#N/A</v>
      </c>
      <c r="AP81" s="216" t="e" cm="1">
        <f t="array" ref="AP81">_xlfn.IFS(
    FALSE, N("Check if X1 shading is ON"),
    $AP$50&lt;&gt;"x", NA(),
    FALSE, N("Check if case is 'LEFT' and x axis value less than z score"),
    AND($Y$73 = "LEFT", $AL81 &lt; IF($AC$73="", 0, $AC$73)), $AM81,
    FALSE, N("Check if case is 'RIGHT' and x axis value greater than z score"),
    AND($Y$73 = "RIGHT", $AL81 &gt; IF($AC$73="", 0, $AC$73)), $AM81,
    FALSE, N("Check if case is 'TWO' and both directions"),
    AND(
        $Y$73 = "TWO",
        OR($AL81 &lt; -ABS($AC$73), $AL81 &gt; ABS($AC$73))
    ), $AM81,
    FALSE, N("Default case: Return NA()"),
    TRUE, NA()
)</f>
        <v>#N/A</v>
      </c>
      <c r="AQ81" s="65"/>
      <c r="AR81" s="211">
        <v>0.49999999999999789</v>
      </c>
      <c r="AS81" s="211">
        <v>8.6000000000000007E-2</v>
      </c>
      <c r="AT81" s="211">
        <f t="shared" si="11"/>
        <v>8.6000000000000007E-2</v>
      </c>
      <c r="AU81" s="211" t="str">
        <f t="shared" si="12"/>
        <v>x</v>
      </c>
    </row>
    <row r="82" spans="2:47" s="21" customFormat="1" ht="15.5">
      <c r="B82" s="41" t="s">
        <v>420</v>
      </c>
      <c r="C82" s="41" t="s">
        <v>421</v>
      </c>
      <c r="D82" s="41" t="s">
        <v>422</v>
      </c>
      <c r="E82" s="94">
        <v>10.89</v>
      </c>
      <c r="F82" s="33"/>
      <c r="G82" s="43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 s="217" t="s">
        <v>423</v>
      </c>
      <c r="W82" s="231" t="s">
        <v>424</v>
      </c>
      <c r="X82" s="231" t="s">
        <v>178</v>
      </c>
      <c r="Y82" s="217" t="s">
        <v>403</v>
      </c>
      <c r="Z82" s="217" t="s">
        <v>425</v>
      </c>
      <c r="AA82" s="241" t="s">
        <v>424</v>
      </c>
      <c r="AB82" s="241" t="s">
        <v>178</v>
      </c>
      <c r="AC82" s="241" t="s">
        <v>403</v>
      </c>
      <c r="AD82" s="241" t="s">
        <v>426</v>
      </c>
      <c r="AE82" s="26"/>
      <c r="AF82" s="237" t="s">
        <v>427</v>
      </c>
      <c r="AG82" s="26"/>
      <c r="AH82" s="26"/>
      <c r="AI82" s="65"/>
      <c r="AJ82" s="65"/>
      <c r="AK82" s="65"/>
      <c r="AL82" s="216">
        <f t="shared" si="5"/>
        <v>-1.7500000000000031</v>
      </c>
      <c r="AM82" s="216">
        <f t="shared" si="4"/>
        <v>8.627731882651106E-2</v>
      </c>
      <c r="AN82" s="216" t="e" cm="1">
        <f t="array" ref="AN82">_xlfn.IFS(
    FALSE, N("Check if X1 shading is ON"),
    $AN$50&lt;&gt;"x", NA(),
    FALSE, N("Check if case is 'LEFT' and x axis value less than z score"),
    AND($Y$69 = "LEFT", $AL82 &lt; IF($AC$69="", 0, $AC$69)), $AM82,
    FALSE, N("Check if case is 'RIGHT' and x axis value greater than z score"),
    AND($Y$69 = "RIGHT", $AL82 &gt; IF($AC$69="", 0, $AC$69)), $AM82,
    FALSE, N("Check if case is 'TWO' and both directions"),
    AND(
        $Y$69 = "TWO",
        OR($AL82 &lt; -ABS($AC$69), $AL82 &gt; ABS($AC$70))
    ), $AM82,
    FALSE, N("Default case: Return NA()"),
    TRUE, NA()
)</f>
        <v>#N/A</v>
      </c>
      <c r="AO82" s="216" t="e" cm="1">
        <f t="array" ref="AO82">_xlfn.IFS(
    FALSE, N("Check if X1 shading is ON"),
    $AN$50&lt;&gt;"x", NA(),
    FALSE, N("Check if case is 'LEFT' and x axis value less than z score"),
    AND($Y$70 = "LEFT", $AL82 &lt; IF($AC$70="", 0, $AC$70)), $AM82,
    FALSE, N("Check if case is 'RIGHT' and x axis value greater than z score"),
    AND($Y$70 = "RIGHT", $AL82 &gt; IF($AC$70="", 0, $AC$70)), $AM82,
    FALSE, N("Default case: Return NA()"),
    TRUE, NA()
)</f>
        <v>#N/A</v>
      </c>
      <c r="AP82" s="216" t="e" cm="1">
        <f t="array" ref="AP82">_xlfn.IFS(
    FALSE, N("Check if X1 shading is ON"),
    $AP$50&lt;&gt;"x", NA(),
    FALSE, N("Check if case is 'LEFT' and x axis value less than z score"),
    AND($Y$73 = "LEFT", $AL82 &lt; IF($AC$73="", 0, $AC$73)), $AM82,
    FALSE, N("Check if case is 'RIGHT' and x axis value greater than z score"),
    AND($Y$73 = "RIGHT", $AL82 &gt; IF($AC$73="", 0, $AC$73)), $AM82,
    FALSE, N("Check if case is 'TWO' and both directions"),
    AND(
        $Y$73 = "TWO",
        OR($AL82 &lt; -ABS($AC$73), $AL82 &gt; ABS($AC$73))
    ), $AM82,
    FALSE, N("Default case: Return NA()"),
    TRUE, NA()
)</f>
        <v>#N/A</v>
      </c>
      <c r="AQ82" s="65"/>
      <c r="AR82" s="211">
        <v>0.66666666666666441</v>
      </c>
      <c r="AS82" s="211">
        <v>8.6000000000000007E-2</v>
      </c>
      <c r="AT82" s="211">
        <f t="shared" si="11"/>
        <v>8.6000000000000007E-2</v>
      </c>
      <c r="AU82" s="211" t="str">
        <f t="shared" si="12"/>
        <v>x</v>
      </c>
    </row>
    <row r="83" spans="2:47" s="21" customFormat="1" ht="14" customHeight="1">
      <c r="B83" s="41" t="s">
        <v>428</v>
      </c>
      <c r="C83" s="41" t="s">
        <v>429</v>
      </c>
      <c r="D83" s="41" t="s">
        <v>430</v>
      </c>
      <c r="E83" s="94">
        <v>10.99</v>
      </c>
      <c r="F83" s="33"/>
      <c r="G83" s="4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 s="225">
        <f>AG60</f>
        <v>0</v>
      </c>
      <c r="W83" s="242">
        <v>0.49</v>
      </c>
      <c r="X83" s="225">
        <v>-3.5</v>
      </c>
      <c r="Y83" s="243" t="e">
        <f>IF(
    $V$83="x",
    W83,
    NA()
)</f>
        <v>#N/A</v>
      </c>
      <c r="Z83" s="244" t="str" cm="1">
        <f t="array" ref="Z83">_xlfn.IFS($W$69="normal pop",Z85,$W$69="normal x̅",Z86,$W$69="T x̅",Z87,TRUE,"")</f>
        <v>x to P(x)
z = (x -μ) / σ
⟵ P(x) = P(z) = norm.s.dist(z, true)
⟶ P(x) = P(z) = 1-norm.s.dist(z, true)</v>
      </c>
      <c r="AA83" s="242">
        <v>0.49</v>
      </c>
      <c r="AB83" s="225">
        <v>3.5</v>
      </c>
      <c r="AC83" s="225" t="e">
        <f>IF(
    $V$83="x",
    AA83,
    NA()
)</f>
        <v>#N/A</v>
      </c>
      <c r="AD83" s="244" t="str" cm="1">
        <f t="array" ref="AD83">_xlfn.IFS($W$69="normal pop",AD85,$W$69="normal x̅",AD86,$W$69="T x̅",AD87,TRUE,"")</f>
        <v>P(x) to x
⟵ z = norm.s.inv(P(x))
⟶ z = norm.s.inv(1-P(x))
x = zσ + μ</v>
      </c>
      <c r="AE83" s="26"/>
      <c r="AF83" s="65"/>
      <c r="AG83" s="26"/>
      <c r="AH83" s="26"/>
      <c r="AI83" s="65"/>
      <c r="AJ83" s="65"/>
      <c r="AK83" s="65"/>
      <c r="AL83" s="216">
        <f t="shared" si="5"/>
        <v>-1.7083333333333364</v>
      </c>
      <c r="AM83" s="216">
        <f t="shared" si="4"/>
        <v>9.2722889001515207E-2</v>
      </c>
      <c r="AN83" s="216" t="e" cm="1">
        <f t="array" ref="AN83">_xlfn.IFS(
    FALSE, N("Check if X1 shading is ON"),
    $AN$50&lt;&gt;"x", NA(),
    FALSE, N("Check if case is 'LEFT' and x axis value less than z score"),
    AND($Y$69 = "LEFT", $AL83 &lt; IF($AC$69="", 0, $AC$69)), $AM83,
    FALSE, N("Check if case is 'RIGHT' and x axis value greater than z score"),
    AND($Y$69 = "RIGHT", $AL83 &gt; IF($AC$69="", 0, $AC$69)), $AM83,
    FALSE, N("Check if case is 'TWO' and both directions"),
    AND(
        $Y$69 = "TWO",
        OR($AL83 &lt; -ABS($AC$69), $AL83 &gt; ABS($AC$70))
    ), $AM83,
    FALSE, N("Default case: Return NA()"),
    TRUE, NA()
)</f>
        <v>#N/A</v>
      </c>
      <c r="AO83" s="216" t="e" cm="1">
        <f t="array" ref="AO83">_xlfn.IFS(
    FALSE, N("Check if X1 shading is ON"),
    $AN$50&lt;&gt;"x", NA(),
    FALSE, N("Check if case is 'LEFT' and x axis value less than z score"),
    AND($Y$70 = "LEFT", $AL83 &lt; IF($AC$70="", 0, $AC$70)), $AM83,
    FALSE, N("Check if case is 'RIGHT' and x axis value greater than z score"),
    AND($Y$70 = "RIGHT", $AL83 &gt; IF($AC$70="", 0, $AC$70)), $AM83,
    FALSE, N("Default case: Return NA()"),
    TRUE, NA()
)</f>
        <v>#N/A</v>
      </c>
      <c r="AP83" s="216" t="e" cm="1">
        <f t="array" ref="AP83">_xlfn.IFS(
    FALSE, N("Check if X1 shading is ON"),
    $AP$50&lt;&gt;"x", NA(),
    FALSE, N("Check if case is 'LEFT' and x axis value less than z score"),
    AND($Y$73 = "LEFT", $AL83 &lt; IF($AC$73="", 0, $AC$73)), $AM83,
    FALSE, N("Check if case is 'RIGHT' and x axis value greater than z score"),
    AND($Y$73 = "RIGHT", $AL83 &gt; IF($AC$73="", 0, $AC$73)), $AM83,
    FALSE, N("Check if case is 'TWO' and both directions"),
    AND(
        $Y$73 = "TWO",
        OR($AL83 &lt; -ABS($AC$73), $AL83 &gt; ABS($AC$73))
    ), $AM83,
    FALSE, N("Default case: Return NA()"),
    TRUE, NA()
)</f>
        <v>#N/A</v>
      </c>
      <c r="AQ83" s="65"/>
      <c r="AR83" s="211">
        <v>0.83333333333333093</v>
      </c>
      <c r="AS83" s="211">
        <v>8.6000000000000007E-2</v>
      </c>
      <c r="AT83" s="211">
        <f t="shared" si="11"/>
        <v>8.6000000000000007E-2</v>
      </c>
      <c r="AU83" s="211" t="str">
        <f t="shared" si="12"/>
        <v>x</v>
      </c>
    </row>
    <row r="84" spans="2:47" s="21" customFormat="1" ht="15.5">
      <c r="B84" s="41" t="s">
        <v>431</v>
      </c>
      <c r="C84" s="41" t="s">
        <v>432</v>
      </c>
      <c r="D84" s="41" t="s">
        <v>433</v>
      </c>
      <c r="E84" s="94">
        <v>11.02</v>
      </c>
      <c r="F84" s="33"/>
      <c r="G84" s="43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 s="121"/>
      <c r="W84" s="65"/>
      <c r="X84" s="65"/>
      <c r="Y84" s="65"/>
      <c r="Z84" s="65"/>
      <c r="AA84" s="67"/>
      <c r="AB84" s="65"/>
      <c r="AC84" s="65"/>
      <c r="AD84" s="65"/>
      <c r="AE84" s="26"/>
      <c r="AF84" s="65"/>
      <c r="AG84" s="65"/>
      <c r="AH84" s="65"/>
      <c r="AI84" s="65"/>
      <c r="AJ84" s="65"/>
      <c r="AK84" s="65"/>
      <c r="AL84" s="216">
        <f t="shared" si="5"/>
        <v>-1.6666666666666696</v>
      </c>
      <c r="AM84" s="216">
        <f t="shared" si="4"/>
        <v>9.9477138792748207E-2</v>
      </c>
      <c r="AN84" s="216" t="e" cm="1">
        <f t="array" ref="AN84">_xlfn.IFS(
    FALSE, N("Check if X1 shading is ON"),
    $AN$50&lt;&gt;"x", NA(),
    FALSE, N("Check if case is 'LEFT' and x axis value less than z score"),
    AND($Y$69 = "LEFT", $AL84 &lt; IF($AC$69="", 0, $AC$69)), $AM84,
    FALSE, N("Check if case is 'RIGHT' and x axis value greater than z score"),
    AND($Y$69 = "RIGHT", $AL84 &gt; IF($AC$69="", 0, $AC$69)), $AM84,
    FALSE, N("Check if case is 'TWO' and both directions"),
    AND(
        $Y$69 = "TWO",
        OR($AL84 &lt; -ABS($AC$69), $AL84 &gt; ABS($AC$70))
    ), $AM84,
    FALSE, N("Default case: Return NA()"),
    TRUE, NA()
)</f>
        <v>#N/A</v>
      </c>
      <c r="AO84" s="216" t="e" cm="1">
        <f t="array" ref="AO84">_xlfn.IFS(
    FALSE, N("Check if X1 shading is ON"),
    $AN$50&lt;&gt;"x", NA(),
    FALSE, N("Check if case is 'LEFT' and x axis value less than z score"),
    AND($Y$70 = "LEFT", $AL84 &lt; IF($AC$70="", 0, $AC$70)), $AM84,
    FALSE, N("Check if case is 'RIGHT' and x axis value greater than z score"),
    AND($Y$70 = "RIGHT", $AL84 &gt; IF($AC$70="", 0, $AC$70)), $AM84,
    FALSE, N("Default case: Return NA()"),
    TRUE, NA()
)</f>
        <v>#N/A</v>
      </c>
      <c r="AP84" s="216" t="e" cm="1">
        <f t="array" ref="AP84">_xlfn.IFS(
    FALSE, N("Check if X1 shading is ON"),
    $AP$50&lt;&gt;"x", NA(),
    FALSE, N("Check if case is 'LEFT' and x axis value less than z score"),
    AND($Y$73 = "LEFT", $AL84 &lt; IF($AC$73="", 0, $AC$73)), $AM84,
    FALSE, N("Check if case is 'RIGHT' and x axis value greater than z score"),
    AND($Y$73 = "RIGHT", $AL84 &gt; IF($AC$73="", 0, $AC$73)), $AM84,
    FALSE, N("Check if case is 'TWO' and both directions"),
    AND(
        $Y$73 = "TWO",
        OR($AL84 &lt; -ABS($AC$73), $AL84 &gt; ABS($AC$73))
    ), $AM84,
    FALSE, N("Default case: Return NA()"),
    TRUE, NA()
)</f>
        <v>#N/A</v>
      </c>
      <c r="AQ84" s="65"/>
      <c r="AR84" s="211">
        <v>1.1666666666666643</v>
      </c>
      <c r="AS84" s="211">
        <v>8.6000000000000007E-2</v>
      </c>
      <c r="AT84" s="211">
        <f t="shared" si="11"/>
        <v>8.6000000000000007E-2</v>
      </c>
      <c r="AU84" s="211" t="str">
        <f t="shared" si="12"/>
        <v>x</v>
      </c>
    </row>
    <row r="85" spans="2:47" s="21" customFormat="1" ht="17" customHeight="1">
      <c r="B85" s="41" t="s">
        <v>434</v>
      </c>
      <c r="C85" s="41" t="s">
        <v>435</v>
      </c>
      <c r="D85" s="41" t="s">
        <v>184</v>
      </c>
      <c r="E85" s="94">
        <v>11.05</v>
      </c>
      <c r="F85" s="33"/>
      <c r="G85" s="43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 s="67"/>
      <c r="W85" s="32"/>
      <c r="X85" s="32"/>
      <c r="Y85" s="225" t="s">
        <v>120</v>
      </c>
      <c r="Z85" s="244" t="s">
        <v>436</v>
      </c>
      <c r="AA85" s="67"/>
      <c r="AB85" s="65"/>
      <c r="AC85" s="67"/>
      <c r="AD85" s="244" t="s">
        <v>437</v>
      </c>
      <c r="AE85" s="26"/>
      <c r="AF85" s="65"/>
      <c r="AG85" s="65"/>
      <c r="AH85" s="65"/>
      <c r="AI85" s="65"/>
      <c r="AJ85" s="65"/>
      <c r="AK85" s="65"/>
      <c r="AL85" s="216">
        <f t="shared" si="5"/>
        <v>-1.6250000000000029</v>
      </c>
      <c r="AM85" s="216">
        <f t="shared" si="4"/>
        <v>0.10653826813058456</v>
      </c>
      <c r="AN85" s="216" t="e" cm="1">
        <f t="array" ref="AN85">_xlfn.IFS(
    FALSE, N("Check if X1 shading is ON"),
    $AN$50&lt;&gt;"x", NA(),
    FALSE, N("Check if case is 'LEFT' and x axis value less than z score"),
    AND($Y$69 = "LEFT", $AL85 &lt; IF($AC$69="", 0, $AC$69)), $AM85,
    FALSE, N("Check if case is 'RIGHT' and x axis value greater than z score"),
    AND($Y$69 = "RIGHT", $AL85 &gt; IF($AC$69="", 0, $AC$69)), $AM85,
    FALSE, N("Check if case is 'TWO' and both directions"),
    AND(
        $Y$69 = "TWO",
        OR($AL85 &lt; -ABS($AC$69), $AL85 &gt; ABS($AC$70))
    ), $AM85,
    FALSE, N("Default case: Return NA()"),
    TRUE, NA()
)</f>
        <v>#N/A</v>
      </c>
      <c r="AO85" s="216" t="e" cm="1">
        <f t="array" ref="AO85">_xlfn.IFS(
    FALSE, N("Check if X1 shading is ON"),
    $AN$50&lt;&gt;"x", NA(),
    FALSE, N("Check if case is 'LEFT' and x axis value less than z score"),
    AND($Y$70 = "LEFT", $AL85 &lt; IF($AC$70="", 0, $AC$70)), $AM85,
    FALSE, N("Check if case is 'RIGHT' and x axis value greater than z score"),
    AND($Y$70 = "RIGHT", $AL85 &gt; IF($AC$70="", 0, $AC$70)), $AM85,
    FALSE, N("Default case: Return NA()"),
    TRUE, NA()
)</f>
        <v>#N/A</v>
      </c>
      <c r="AP85" s="216" t="e" cm="1">
        <f t="array" ref="AP85">_xlfn.IFS(
    FALSE, N("Check if X1 shading is ON"),
    $AP$50&lt;&gt;"x", NA(),
    FALSE, N("Check if case is 'LEFT' and x axis value less than z score"),
    AND($Y$73 = "LEFT", $AL85 &lt; IF($AC$73="", 0, $AC$73)), $AM85,
    FALSE, N("Check if case is 'RIGHT' and x axis value greater than z score"),
    AND($Y$73 = "RIGHT", $AL85 &gt; IF($AC$73="", 0, $AC$73)), $AM85,
    FALSE, N("Check if case is 'TWO' and both directions"),
    AND(
        $Y$73 = "TWO",
        OR($AL85 &lt; -ABS($AC$73), $AL85 &gt; ABS($AC$73))
    ), $AM85,
    FALSE, N("Default case: Return NA()"),
    TRUE, NA()
)</f>
        <v>#N/A</v>
      </c>
      <c r="AQ85" s="65"/>
      <c r="AR85" s="211">
        <v>1.3333333333333313</v>
      </c>
      <c r="AS85" s="211">
        <v>8.6000000000000007E-2</v>
      </c>
      <c r="AT85" s="211">
        <f t="shared" si="11"/>
        <v>8.6000000000000007E-2</v>
      </c>
      <c r="AU85" s="211" t="str">
        <f t="shared" si="12"/>
        <v>x</v>
      </c>
    </row>
    <row r="86" spans="2:47" s="21" customFormat="1" ht="17" customHeight="1">
      <c r="B86" s="41" t="s">
        <v>438</v>
      </c>
      <c r="C86" s="41" t="s">
        <v>439</v>
      </c>
      <c r="D86" s="41" t="s">
        <v>440</v>
      </c>
      <c r="E86" s="94">
        <v>11.18</v>
      </c>
      <c r="F86" s="33"/>
      <c r="G86" s="43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 s="67"/>
      <c r="W86" s="32"/>
      <c r="X86" s="32"/>
      <c r="Y86" s="225" t="s">
        <v>441</v>
      </c>
      <c r="Z86" s="244" t="s">
        <v>442</v>
      </c>
      <c r="AA86" s="67"/>
      <c r="AB86" s="65"/>
      <c r="AC86" s="67"/>
      <c r="AD86" s="244" t="s">
        <v>443</v>
      </c>
      <c r="AE86" s="26"/>
      <c r="AF86" s="65"/>
      <c r="AG86" s="65"/>
      <c r="AH86" s="65"/>
      <c r="AI86" s="65"/>
      <c r="AJ86" s="65"/>
      <c r="AK86" s="65"/>
      <c r="AL86" s="216">
        <f t="shared" si="5"/>
        <v>-1.5833333333333361</v>
      </c>
      <c r="AM86" s="216">
        <f t="shared" si="4"/>
        <v>0.11390269412019136</v>
      </c>
      <c r="AN86" s="216" t="e" cm="1">
        <f t="array" ref="AN86">_xlfn.IFS(
    FALSE, N("Check if X1 shading is ON"),
    $AN$50&lt;&gt;"x", NA(),
    FALSE, N("Check if case is 'LEFT' and x axis value less than z score"),
    AND($Y$69 = "LEFT", $AL86 &lt; IF($AC$69="", 0, $AC$69)), $AM86,
    FALSE, N("Check if case is 'RIGHT' and x axis value greater than z score"),
    AND($Y$69 = "RIGHT", $AL86 &gt; IF($AC$69="", 0, $AC$69)), $AM86,
    FALSE, N("Check if case is 'TWO' and both directions"),
    AND(
        $Y$69 = "TWO",
        OR($AL86 &lt; -ABS($AC$69), $AL86 &gt; ABS($AC$70))
    ), $AM86,
    FALSE, N("Default case: Return NA()"),
    TRUE, NA()
)</f>
        <v>#N/A</v>
      </c>
      <c r="AO86" s="216" t="e" cm="1">
        <f t="array" ref="AO86">_xlfn.IFS(
    FALSE, N("Check if X1 shading is ON"),
    $AN$50&lt;&gt;"x", NA(),
    FALSE, N("Check if case is 'LEFT' and x axis value less than z score"),
    AND($Y$70 = "LEFT", $AL86 &lt; IF($AC$70="", 0, $AC$70)), $AM86,
    FALSE, N("Check if case is 'RIGHT' and x axis value greater than z score"),
    AND($Y$70 = "RIGHT", $AL86 &gt; IF($AC$70="", 0, $AC$70)), $AM86,
    FALSE, N("Default case: Return NA()"),
    TRUE, NA()
)</f>
        <v>#N/A</v>
      </c>
      <c r="AP86" s="216" t="e" cm="1">
        <f t="array" ref="AP86">_xlfn.IFS(
    FALSE, N("Check if X1 shading is ON"),
    $AP$50&lt;&gt;"x", NA(),
    FALSE, N("Check if case is 'LEFT' and x axis value less than z score"),
    AND($Y$73 = "LEFT", $AL86 &lt; IF($AC$73="", 0, $AC$73)), $AM86,
    FALSE, N("Check if case is 'RIGHT' and x axis value greater than z score"),
    AND($Y$73 = "RIGHT", $AL86 &gt; IF($AC$73="", 0, $AC$73)), $AM86,
    FALSE, N("Check if case is 'TWO' and both directions"),
    AND(
        $Y$73 = "TWO",
        OR($AL86 &lt; -ABS($AC$73), $AL86 &gt; ABS($AC$73))
    ), $AM86,
    FALSE, N("Default case: Return NA()"),
    TRUE, NA()
)</f>
        <v>#N/A</v>
      </c>
      <c r="AQ86" s="65"/>
      <c r="AR86" s="211">
        <v>1.4999999999999982</v>
      </c>
      <c r="AS86" s="211">
        <v>8.6000000000000007E-2</v>
      </c>
      <c r="AT86" s="211">
        <f t="shared" si="11"/>
        <v>8.6000000000000007E-2</v>
      </c>
      <c r="AU86" s="211" t="str">
        <f t="shared" si="12"/>
        <v>x</v>
      </c>
    </row>
    <row r="87" spans="2:47" s="21" customFormat="1" ht="17" customHeight="1">
      <c r="B87" s="41" t="s">
        <v>444</v>
      </c>
      <c r="C87" s="41" t="s">
        <v>445</v>
      </c>
      <c r="D87" s="41" t="s">
        <v>446</v>
      </c>
      <c r="E87" s="94">
        <v>11.21</v>
      </c>
      <c r="F87" s="33"/>
      <c r="G87" s="43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 s="65"/>
      <c r="W87" s="65"/>
      <c r="X87" s="65"/>
      <c r="Y87" s="225" t="s">
        <v>447</v>
      </c>
      <c r="Z87" s="244" t="s">
        <v>448</v>
      </c>
      <c r="AA87" s="65"/>
      <c r="AB87" s="65"/>
      <c r="AC87" s="65"/>
      <c r="AD87" s="244" t="s">
        <v>449</v>
      </c>
      <c r="AE87" s="26"/>
      <c r="AF87" s="65"/>
      <c r="AG87" s="65"/>
      <c r="AH87" s="65"/>
      <c r="AI87" s="65"/>
      <c r="AJ87" s="65"/>
      <c r="AK87" s="65"/>
      <c r="AL87" s="216">
        <f t="shared" si="5"/>
        <v>-1.5416666666666694</v>
      </c>
      <c r="AM87" s="216">
        <f t="shared" si="4"/>
        <v>0.12156495028818042</v>
      </c>
      <c r="AN87" s="216" t="e" cm="1">
        <f t="array" ref="AN87">_xlfn.IFS(
    FALSE, N("Check if X1 shading is ON"),
    $AN$50&lt;&gt;"x", NA(),
    FALSE, N("Check if case is 'LEFT' and x axis value less than z score"),
    AND($Y$69 = "LEFT", $AL87 &lt; IF($AC$69="", 0, $AC$69)), $AM87,
    FALSE, N("Check if case is 'RIGHT' and x axis value greater than z score"),
    AND($Y$69 = "RIGHT", $AL87 &gt; IF($AC$69="", 0, $AC$69)), $AM87,
    FALSE, N("Check if case is 'TWO' and both directions"),
    AND(
        $Y$69 = "TWO",
        OR($AL87 &lt; -ABS($AC$69), $AL87 &gt; ABS($AC$70))
    ), $AM87,
    FALSE, N("Default case: Return NA()"),
    TRUE, NA()
)</f>
        <v>#N/A</v>
      </c>
      <c r="AO87" s="216" t="e" cm="1">
        <f t="array" ref="AO87">_xlfn.IFS(
    FALSE, N("Check if X1 shading is ON"),
    $AN$50&lt;&gt;"x", NA(),
    FALSE, N("Check if case is 'LEFT' and x axis value less than z score"),
    AND($Y$70 = "LEFT", $AL87 &lt; IF($AC$70="", 0, $AC$70)), $AM87,
    FALSE, N("Check if case is 'RIGHT' and x axis value greater than z score"),
    AND($Y$70 = "RIGHT", $AL87 &gt; IF($AC$70="", 0, $AC$70)), $AM87,
    FALSE, N("Default case: Return NA()"),
    TRUE, NA()
)</f>
        <v>#N/A</v>
      </c>
      <c r="AP87" s="216" t="e" cm="1">
        <f t="array" ref="AP87">_xlfn.IFS(
    FALSE, N("Check if X1 shading is ON"),
    $AP$50&lt;&gt;"x", NA(),
    FALSE, N("Check if case is 'LEFT' and x axis value less than z score"),
    AND($Y$73 = "LEFT", $AL87 &lt; IF($AC$73="", 0, $AC$73)), $AM87,
    FALSE, N("Check if case is 'RIGHT' and x axis value greater than z score"),
    AND($Y$73 = "RIGHT", $AL87 &gt; IF($AC$73="", 0, $AC$73)), $AM87,
    FALSE, N("Check if case is 'TWO' and both directions"),
    AND(
        $Y$73 = "TWO",
        OR($AL87 &lt; -ABS($AC$73), $AL87 &gt; ABS($AC$73))
    ), $AM87,
    FALSE, N("Default case: Return NA()"),
    TRUE, NA()
)</f>
        <v>#N/A</v>
      </c>
      <c r="AQ87" s="65"/>
      <c r="AR87" s="211">
        <v>1.6666666666666652</v>
      </c>
      <c r="AS87" s="211">
        <v>8.6000000000000007E-2</v>
      </c>
      <c r="AT87" s="211">
        <f t="shared" si="11"/>
        <v>8.6000000000000007E-2</v>
      </c>
      <c r="AU87" s="211" t="str">
        <f t="shared" si="12"/>
        <v>x</v>
      </c>
    </row>
    <row r="88" spans="2:47" s="21" customFormat="1" ht="15.5">
      <c r="B88" s="41" t="s">
        <v>450</v>
      </c>
      <c r="C88" s="41" t="s">
        <v>451</v>
      </c>
      <c r="D88" s="41" t="s">
        <v>452</v>
      </c>
      <c r="E88" s="94">
        <v>11.3</v>
      </c>
      <c r="F88" s="33"/>
      <c r="G88" s="43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 s="26"/>
      <c r="W88" s="26"/>
      <c r="X88" s="26"/>
      <c r="Y88" s="26"/>
      <c r="Z88" s="26"/>
      <c r="AA88" s="26"/>
      <c r="AB88" s="26"/>
      <c r="AC88" s="26"/>
      <c r="AD88" s="26"/>
      <c r="AE88" s="26"/>
      <c r="AF88" s="65"/>
      <c r="AG88" s="65"/>
      <c r="AH88" s="65"/>
      <c r="AI88" s="65"/>
      <c r="AJ88" s="65"/>
      <c r="AK88" s="65"/>
      <c r="AL88" s="216">
        <f t="shared" si="5"/>
        <v>-1.5000000000000027</v>
      </c>
      <c r="AM88" s="216">
        <f t="shared" si="4"/>
        <v>0.12951759566589122</v>
      </c>
      <c r="AN88" s="216" t="e" cm="1">
        <f t="array" ref="AN88">_xlfn.IFS(
    FALSE, N("Check if X1 shading is ON"),
    $AN$50&lt;&gt;"x", NA(),
    FALSE, N("Check if case is 'LEFT' and x axis value less than z score"),
    AND($Y$69 = "LEFT", $AL88 &lt; IF($AC$69="", 0, $AC$69)), $AM88,
    FALSE, N("Check if case is 'RIGHT' and x axis value greater than z score"),
    AND($Y$69 = "RIGHT", $AL88 &gt; IF($AC$69="", 0, $AC$69)), $AM88,
    FALSE, N("Check if case is 'TWO' and both directions"),
    AND(
        $Y$69 = "TWO",
        OR($AL88 &lt; -ABS($AC$69), $AL88 &gt; ABS($AC$70))
    ), $AM88,
    FALSE, N("Default case: Return NA()"),
    TRUE, NA()
)</f>
        <v>#N/A</v>
      </c>
      <c r="AO88" s="216" t="e" cm="1">
        <f t="array" ref="AO88">_xlfn.IFS(
    FALSE, N("Check if X1 shading is ON"),
    $AN$50&lt;&gt;"x", NA(),
    FALSE, N("Check if case is 'LEFT' and x axis value less than z score"),
    AND($Y$70 = "LEFT", $AL88 &lt; IF($AC$70="", 0, $AC$70)), $AM88,
    FALSE, N("Check if case is 'RIGHT' and x axis value greater than z score"),
    AND($Y$70 = "RIGHT", $AL88 &gt; IF($AC$70="", 0, $AC$70)), $AM88,
    FALSE, N("Default case: Return NA()"),
    TRUE, NA()
)</f>
        <v>#N/A</v>
      </c>
      <c r="AP88" s="216" t="e" cm="1">
        <f t="array" ref="AP88">_xlfn.IFS(
    FALSE, N("Check if X1 shading is ON"),
    $AP$50&lt;&gt;"x", NA(),
    FALSE, N("Check if case is 'LEFT' and x axis value less than z score"),
    AND($Y$73 = "LEFT", $AL88 &lt; IF($AC$73="", 0, $AC$73)), $AM88,
    FALSE, N("Check if case is 'RIGHT' and x axis value greater than z score"),
    AND($Y$73 = "RIGHT", $AL88 &gt; IF($AC$73="", 0, $AC$73)), $AM88,
    FALSE, N("Check if case is 'TWO' and both directions"),
    AND(
        $Y$73 = "TWO",
        OR($AL88 &lt; -ABS($AC$73), $AL88 &gt; ABS($AC$73))
    ), $AM88,
    FALSE, N("Default case: Return NA()"),
    TRUE, NA()
)</f>
        <v>#N/A</v>
      </c>
      <c r="AQ88" s="65"/>
      <c r="AR88" s="211">
        <v>-1.5000000000000027</v>
      </c>
      <c r="AS88" s="211">
        <v>0.11</v>
      </c>
      <c r="AT88" s="211">
        <f t="shared" si="11"/>
        <v>0.11</v>
      </c>
      <c r="AU88" s="211" t="str">
        <f t="shared" si="12"/>
        <v>x</v>
      </c>
    </row>
    <row r="89" spans="2:47" s="21" customFormat="1" ht="15.5">
      <c r="B89" s="41" t="s">
        <v>453</v>
      </c>
      <c r="C89" s="41" t="s">
        <v>199</v>
      </c>
      <c r="D89" s="41" t="s">
        <v>454</v>
      </c>
      <c r="E89" s="94">
        <v>11.3</v>
      </c>
      <c r="F89" s="33"/>
      <c r="G89" s="43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 s="26"/>
      <c r="W89" s="26"/>
      <c r="X89" s="26"/>
      <c r="Y89" s="26"/>
      <c r="Z89" s="26"/>
      <c r="AA89" s="26"/>
      <c r="AB89" s="26"/>
      <c r="AC89" s="26"/>
      <c r="AD89" s="26"/>
      <c r="AE89" s="26"/>
      <c r="AF89" s="65"/>
      <c r="AG89" s="65"/>
      <c r="AH89" s="65"/>
      <c r="AI89" s="65"/>
      <c r="AJ89" s="65"/>
      <c r="AK89" s="65"/>
      <c r="AL89" s="216">
        <f t="shared" si="5"/>
        <v>-1.4583333333333359</v>
      </c>
      <c r="AM89" s="216">
        <f t="shared" si="4"/>
        <v>0.13775113536619732</v>
      </c>
      <c r="AN89" s="216" t="e" cm="1">
        <f t="array" ref="AN89">_xlfn.IFS(
    FALSE, N("Check if X1 shading is ON"),
    $AN$50&lt;&gt;"x", NA(),
    FALSE, N("Check if case is 'LEFT' and x axis value less than z score"),
    AND($Y$69 = "LEFT", $AL89 &lt; IF($AC$69="", 0, $AC$69)), $AM89,
    FALSE, N("Check if case is 'RIGHT' and x axis value greater than z score"),
    AND($Y$69 = "RIGHT", $AL89 &gt; IF($AC$69="", 0, $AC$69)), $AM89,
    FALSE, N("Check if case is 'TWO' and both directions"),
    AND(
        $Y$69 = "TWO",
        OR($AL89 &lt; -ABS($AC$69), $AL89 &gt; ABS($AC$70))
    ), $AM89,
    FALSE, N("Default case: Return NA()"),
    TRUE, NA()
)</f>
        <v>#N/A</v>
      </c>
      <c r="AO89" s="216" t="e" cm="1">
        <f t="array" ref="AO89">_xlfn.IFS(
    FALSE, N("Check if X1 shading is ON"),
    $AN$50&lt;&gt;"x", NA(),
    FALSE, N("Check if case is 'LEFT' and x axis value less than z score"),
    AND($Y$70 = "LEFT", $AL89 &lt; IF($AC$70="", 0, $AC$70)), $AM89,
    FALSE, N("Check if case is 'RIGHT' and x axis value greater than z score"),
    AND($Y$70 = "RIGHT", $AL89 &gt; IF($AC$70="", 0, $AC$70)), $AM89,
    FALSE, N("Default case: Return NA()"),
    TRUE, NA()
)</f>
        <v>#N/A</v>
      </c>
      <c r="AP89" s="216" t="e" cm="1">
        <f t="array" ref="AP89">_xlfn.IFS(
    FALSE, N("Check if X1 shading is ON"),
    $AP$50&lt;&gt;"x", NA(),
    FALSE, N("Check if case is 'LEFT' and x axis value less than z score"),
    AND($Y$73 = "LEFT", $AL89 &lt; IF($AC$73="", 0, $AC$73)), $AM89,
    FALSE, N("Check if case is 'RIGHT' and x axis value greater than z score"),
    AND($Y$73 = "RIGHT", $AL89 &gt; IF($AC$73="", 0, $AC$73)), $AM89,
    FALSE, N("Check if case is 'TWO' and both directions"),
    AND(
        $Y$73 = "TWO",
        OR($AL89 &lt; -ABS($AC$73), $AL89 &gt; ABS($AC$73))
    ), $AM89,
    FALSE, N("Default case: Return NA()"),
    TRUE, NA()
)</f>
        <v>#N/A</v>
      </c>
      <c r="AQ89" s="65"/>
      <c r="AR89" s="211">
        <v>-1.3333333333333357</v>
      </c>
      <c r="AS89" s="211">
        <v>0.11</v>
      </c>
      <c r="AT89" s="211">
        <f t="shared" si="11"/>
        <v>0.11</v>
      </c>
      <c r="AU89" s="211" t="str">
        <f t="shared" si="12"/>
        <v>x</v>
      </c>
    </row>
    <row r="90" spans="2:47" s="21" customFormat="1" ht="15.5">
      <c r="B90" s="41" t="s">
        <v>455</v>
      </c>
      <c r="C90" s="41" t="s">
        <v>456</v>
      </c>
      <c r="D90" s="41" t="s">
        <v>457</v>
      </c>
      <c r="E90" s="94">
        <v>11.33</v>
      </c>
      <c r="F90" s="33"/>
      <c r="G90" s="43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 s="239" t="s">
        <v>458</v>
      </c>
      <c r="W90" s="32"/>
      <c r="X90" s="26"/>
      <c r="Y90" s="26"/>
      <c r="Z90" s="26"/>
      <c r="AA90" s="67"/>
      <c r="AB90" s="65"/>
      <c r="AC90" s="84"/>
      <c r="AD90" s="92"/>
      <c r="AE90" s="65"/>
      <c r="AF90" s="65"/>
      <c r="AG90" s="65"/>
      <c r="AH90" s="65"/>
      <c r="AI90" s="65"/>
      <c r="AJ90" s="65"/>
      <c r="AK90" s="65"/>
      <c r="AL90" s="216">
        <f t="shared" si="5"/>
        <v>-1.4166666666666692</v>
      </c>
      <c r="AM90" s="216">
        <f t="shared" si="4"/>
        <v>0.14625395427953519</v>
      </c>
      <c r="AN90" s="216" t="e" cm="1">
        <f t="array" ref="AN90">_xlfn.IFS(
    FALSE, N("Check if X1 shading is ON"),
    $AN$50&lt;&gt;"x", NA(),
    FALSE, N("Check if case is 'LEFT' and x axis value less than z score"),
    AND($Y$69 = "LEFT", $AL90 &lt; IF($AC$69="", 0, $AC$69)), $AM90,
    FALSE, N("Check if case is 'RIGHT' and x axis value greater than z score"),
    AND($Y$69 = "RIGHT", $AL90 &gt; IF($AC$69="", 0, $AC$69)), $AM90,
    FALSE, N("Check if case is 'TWO' and both directions"),
    AND(
        $Y$69 = "TWO",
        OR($AL90 &lt; -ABS($AC$69), $AL90 &gt; ABS($AC$70))
    ), $AM90,
    FALSE, N("Default case: Return NA()"),
    TRUE, NA()
)</f>
        <v>#N/A</v>
      </c>
      <c r="AO90" s="216" t="e" cm="1">
        <f t="array" ref="AO90">_xlfn.IFS(
    FALSE, N("Check if X1 shading is ON"),
    $AN$50&lt;&gt;"x", NA(),
    FALSE, N("Check if case is 'LEFT' and x axis value less than z score"),
    AND($Y$70 = "LEFT", $AL90 &lt; IF($AC$70="", 0, $AC$70)), $AM90,
    FALSE, N("Check if case is 'RIGHT' and x axis value greater than z score"),
    AND($Y$70 = "RIGHT", $AL90 &gt; IF($AC$70="", 0, $AC$70)), $AM90,
    FALSE, N("Default case: Return NA()"),
    TRUE, NA()
)</f>
        <v>#N/A</v>
      </c>
      <c r="AP90" s="216" t="e" cm="1">
        <f t="array" ref="AP90">_xlfn.IFS(
    FALSE, N("Check if X1 shading is ON"),
    $AP$50&lt;&gt;"x", NA(),
    FALSE, N("Check if case is 'LEFT' and x axis value less than z score"),
    AND($Y$73 = "LEFT", $AL90 &lt; IF($AC$73="", 0, $AC$73)), $AM90,
    FALSE, N("Check if case is 'RIGHT' and x axis value greater than z score"),
    AND($Y$73 = "RIGHT", $AL90 &gt; IF($AC$73="", 0, $AC$73)), $AM90,
    FALSE, N("Check if case is 'TWO' and both directions"),
    AND(
        $Y$73 = "TWO",
        OR($AL90 &lt; -ABS($AC$73), $AL90 &gt; ABS($AC$73))
    ), $AM90,
    FALSE, N("Default case: Return NA()"),
    TRUE, NA()
)</f>
        <v>#N/A</v>
      </c>
      <c r="AQ90" s="65"/>
      <c r="AR90" s="211">
        <v>-1.1666666666666687</v>
      </c>
      <c r="AS90" s="211">
        <v>0.11</v>
      </c>
      <c r="AT90" s="211">
        <f t="shared" si="11"/>
        <v>0.11</v>
      </c>
      <c r="AU90" s="211" t="str">
        <f t="shared" si="12"/>
        <v>x</v>
      </c>
    </row>
    <row r="91" spans="2:47" s="21" customFormat="1" ht="15.5">
      <c r="B91" s="41" t="s">
        <v>459</v>
      </c>
      <c r="C91" s="41" t="s">
        <v>460</v>
      </c>
      <c r="D91" s="41" t="s">
        <v>461</v>
      </c>
      <c r="E91" s="94">
        <v>11.37</v>
      </c>
      <c r="F91" s="33"/>
      <c r="G91" s="43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 s="217" t="s">
        <v>423</v>
      </c>
      <c r="W91" s="231" t="s">
        <v>424</v>
      </c>
      <c r="X91" s="231" t="s">
        <v>178</v>
      </c>
      <c r="Y91" s="217" t="s">
        <v>403</v>
      </c>
      <c r="Z91" s="241" t="s">
        <v>462</v>
      </c>
      <c r="AA91" s="241" t="s">
        <v>463</v>
      </c>
      <c r="AB91" s="217" t="s">
        <v>404</v>
      </c>
      <c r="AC91" s="84"/>
      <c r="AD91" s="92"/>
      <c r="AE91" s="65"/>
      <c r="AF91" s="65"/>
      <c r="AG91" s="65"/>
      <c r="AH91" s="65"/>
      <c r="AI91" s="65"/>
      <c r="AJ91" s="65"/>
      <c r="AK91" s="65"/>
      <c r="AL91" s="216">
        <f t="shared" si="5"/>
        <v>-1.3750000000000024</v>
      </c>
      <c r="AM91" s="216">
        <f t="shared" si="4"/>
        <v>0.15501226545829269</v>
      </c>
      <c r="AN91" s="216" t="e" cm="1">
        <f t="array" ref="AN91">_xlfn.IFS(
    FALSE, N("Check if X1 shading is ON"),
    $AN$50&lt;&gt;"x", NA(),
    FALSE, N("Check if case is 'LEFT' and x axis value less than z score"),
    AND($Y$69 = "LEFT", $AL91 &lt; IF($AC$69="", 0, $AC$69)), $AM91,
    FALSE, N("Check if case is 'RIGHT' and x axis value greater than z score"),
    AND($Y$69 = "RIGHT", $AL91 &gt; IF($AC$69="", 0, $AC$69)), $AM91,
    FALSE, N("Check if case is 'TWO' and both directions"),
    AND(
        $Y$69 = "TWO",
        OR($AL91 &lt; -ABS($AC$69), $AL91 &gt; ABS($AC$70))
    ), $AM91,
    FALSE, N("Default case: Return NA()"),
    TRUE, NA()
)</f>
        <v>#N/A</v>
      </c>
      <c r="AO91" s="216" t="e" cm="1">
        <f t="array" ref="AO91">_xlfn.IFS(
    FALSE, N("Check if X1 shading is ON"),
    $AN$50&lt;&gt;"x", NA(),
    FALSE, N("Check if case is 'LEFT' and x axis value less than z score"),
    AND($Y$70 = "LEFT", $AL91 &lt; IF($AC$70="", 0, $AC$70)), $AM91,
    FALSE, N("Check if case is 'RIGHT' and x axis value greater than z score"),
    AND($Y$70 = "RIGHT", $AL91 &gt; IF($AC$70="", 0, $AC$70)), $AM91,
    FALSE, N("Default case: Return NA()"),
    TRUE, NA()
)</f>
        <v>#N/A</v>
      </c>
      <c r="AP91" s="216" t="e" cm="1">
        <f t="array" ref="AP91">_xlfn.IFS(
    FALSE, N("Check if X1 shading is ON"),
    $AP$50&lt;&gt;"x", NA(),
    FALSE, N("Check if case is 'LEFT' and x axis value less than z score"),
    AND($Y$73 = "LEFT", $AL91 &lt; IF($AC$73="", 0, $AC$73)), $AM91,
    FALSE, N("Check if case is 'RIGHT' and x axis value greater than z score"),
    AND($Y$73 = "RIGHT", $AL91 &gt; IF($AC$73="", 0, $AC$73)), $AM91,
    FALSE, N("Check if case is 'TWO' and both directions"),
    AND(
        $Y$73 = "TWO",
        OR($AL91 &lt; -ABS($AC$73), $AL91 &gt; ABS($AC$73))
    ), $AM91,
    FALSE, N("Default case: Return NA()"),
    TRUE, NA()
)</f>
        <v>#N/A</v>
      </c>
      <c r="AQ91" s="65"/>
      <c r="AR91" s="211">
        <v>-0.83333333333333526</v>
      </c>
      <c r="AS91" s="211">
        <v>0.11</v>
      </c>
      <c r="AT91" s="211">
        <f t="shared" si="11"/>
        <v>0.11</v>
      </c>
      <c r="AU91" s="211" t="str">
        <f t="shared" si="12"/>
        <v>x</v>
      </c>
    </row>
    <row r="92" spans="2:47" s="21" customFormat="1" ht="15.5">
      <c r="B92" s="41" t="s">
        <v>464</v>
      </c>
      <c r="C92" s="41" t="s">
        <v>362</v>
      </c>
      <c r="D92" s="41" t="s">
        <v>465</v>
      </c>
      <c r="E92" s="94">
        <v>11.43</v>
      </c>
      <c r="F92" s="33"/>
      <c r="G92" s="43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 s="216" t="str" cm="1">
        <f t="array" aca="1" ref="V92" ca="1">IFERROR(
    IF(
        OR(
            AND(ISNUMBER(INDIRECT("A2")), ISNUMBER(INDIRECT("B2")), INDIRECT("A2") &gt; 0, INDIRECT("B2") &gt; 0, INDIRECT("A2") = INDIRECT("B2")),
            AND(ISNUMBER(INDIRECT("B2")), ISNUMBER(INDIRECT("C2")), INDIRECT("B2") &gt; 0, INDIRECT("C2") &gt; 0, INDIRECT("B2") = INDIRECT("C2")),
            AND(ISNUMBER(INDIRECT("C2")), ISNUMBER(INDIRECT("D2")), INDIRECT("C2") &gt; 0, INDIRECT("D2") &gt; 0, INDIRECT("C2") = INDIRECT("D2")),
            AND(ISNUMBER(INDIRECT("D2")), ISNUMBER(INDIRECT("E2")), INDIRECT("D2") &gt; 0, INDIRECT("E2") &gt; 0, INDIRECT("D2") = INDIRECT("E2"))
        ),
        AG63,
        "0"
    ),
    ""
)</f>
        <v>0</v>
      </c>
      <c r="W92" s="211">
        <v>0.15</v>
      </c>
      <c r="X92" s="216">
        <v>0</v>
      </c>
      <c r="Y92" s="216" t="e">
        <f ca="1">IF(V92="x",W92,NA())</f>
        <v>#N/A</v>
      </c>
      <c r="Z92" s="216">
        <f ca="1">RANDBETWEEN(1,10)</f>
        <v>5</v>
      </c>
      <c r="AA92" s="246" t="s">
        <v>466</v>
      </c>
      <c r="AB92" s="245" t="str" cm="1">
        <f t="array" aca="1" ref="AB92" ca="1">INDEX(AA92:AA101,Z92,1)</f>
        <v>WIN!</v>
      </c>
      <c r="AC92" s="26"/>
      <c r="AD92" s="26"/>
      <c r="AE92" s="26"/>
      <c r="AF92" s="65"/>
      <c r="AG92" s="65"/>
      <c r="AH92" s="65"/>
      <c r="AI92" s="65"/>
      <c r="AJ92" s="65"/>
      <c r="AK92" s="65"/>
      <c r="AL92" s="216">
        <f t="shared" si="5"/>
        <v>-1.3333333333333357</v>
      </c>
      <c r="AM92" s="216">
        <f t="shared" si="4"/>
        <v>0.1640100746759931</v>
      </c>
      <c r="AN92" s="216" t="e" cm="1">
        <f t="array" ref="AN92">_xlfn.IFS(
    FALSE, N("Check if X1 shading is ON"),
    $AN$50&lt;&gt;"x", NA(),
    FALSE, N("Check if case is 'LEFT' and x axis value less than z score"),
    AND($Y$69 = "LEFT", $AL92 &lt; IF($AC$69="", 0, $AC$69)), $AM92,
    FALSE, N("Check if case is 'RIGHT' and x axis value greater than z score"),
    AND($Y$69 = "RIGHT", $AL92 &gt; IF($AC$69="", 0, $AC$69)), $AM92,
    FALSE, N("Check if case is 'TWO' and both directions"),
    AND(
        $Y$69 = "TWO",
        OR($AL92 &lt; -ABS($AC$69), $AL92 &gt; ABS($AC$70))
    ), $AM92,
    FALSE, N("Default case: Return NA()"),
    TRUE, NA()
)</f>
        <v>#N/A</v>
      </c>
      <c r="AO92" s="216" t="e" cm="1">
        <f t="array" ref="AO92">_xlfn.IFS(
    FALSE, N("Check if X1 shading is ON"),
    $AN$50&lt;&gt;"x", NA(),
    FALSE, N("Check if case is 'LEFT' and x axis value less than z score"),
    AND($Y$70 = "LEFT", $AL92 &lt; IF($AC$70="", 0, $AC$70)), $AM92,
    FALSE, N("Check if case is 'RIGHT' and x axis value greater than z score"),
    AND($Y$70 = "RIGHT", $AL92 &gt; IF($AC$70="", 0, $AC$70)), $AM92,
    FALSE, N("Default case: Return NA()"),
    TRUE, NA()
)</f>
        <v>#N/A</v>
      </c>
      <c r="AP92" s="216" t="e" cm="1">
        <f t="array" ref="AP92">_xlfn.IFS(
    FALSE, N("Check if X1 shading is ON"),
    $AP$50&lt;&gt;"x", NA(),
    FALSE, N("Check if case is 'LEFT' and x axis value less than z score"),
    AND($Y$73 = "LEFT", $AL92 &lt; IF($AC$73="", 0, $AC$73)), $AM92,
    FALSE, N("Check if case is 'RIGHT' and x axis value greater than z score"),
    AND($Y$73 = "RIGHT", $AL92 &gt; IF($AC$73="", 0, $AC$73)), $AM92,
    FALSE, N("Check if case is 'TWO' and both directions"),
    AND(
        $Y$73 = "TWO",
        OR($AL92 &lt; -ABS($AC$73), $AL92 &gt; ABS($AC$73))
    ), $AM92,
    FALSE, N("Default case: Return NA()"),
    TRUE, NA()
)</f>
        <v>#N/A</v>
      </c>
      <c r="AQ92" s="65"/>
      <c r="AR92" s="211">
        <v>-0.66666666666666874</v>
      </c>
      <c r="AS92" s="211">
        <v>0.11</v>
      </c>
      <c r="AT92" s="211">
        <f t="shared" si="11"/>
        <v>0.11</v>
      </c>
      <c r="AU92" s="211" t="str">
        <f t="shared" si="12"/>
        <v>x</v>
      </c>
    </row>
    <row r="93" spans="2:47" s="21" customFormat="1" ht="15.5">
      <c r="B93" s="41" t="s">
        <v>467</v>
      </c>
      <c r="C93" s="41" t="s">
        <v>468</v>
      </c>
      <c r="D93" s="41" t="s">
        <v>359</v>
      </c>
      <c r="E93" s="94">
        <v>11.43</v>
      </c>
      <c r="F93" s="33"/>
      <c r="G93" s="44" t="s">
        <v>469</v>
      </c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 s="67"/>
      <c r="W93" s="32"/>
      <c r="X93" s="67"/>
      <c r="Y93" s="67"/>
      <c r="Z93" s="65"/>
      <c r="AA93" s="247" t="s">
        <v>470</v>
      </c>
      <c r="AB93" s="65"/>
      <c r="AC93" s="26"/>
      <c r="AD93" s="26"/>
      <c r="AE93" s="26"/>
      <c r="AF93" s="65"/>
      <c r="AG93" s="65"/>
      <c r="AH93" s="65"/>
      <c r="AI93" s="65"/>
      <c r="AJ93" s="65"/>
      <c r="AK93" s="65"/>
      <c r="AL93" s="216">
        <f t="shared" si="5"/>
        <v>-1.291666666666669</v>
      </c>
      <c r="AM93" s="216">
        <f t="shared" si="4"/>
        <v>0.17322916253851786</v>
      </c>
      <c r="AN93" s="216" t="e" cm="1">
        <f t="array" ref="AN93">_xlfn.IFS(
    FALSE, N("Check if X1 shading is ON"),
    $AN$50&lt;&gt;"x", NA(),
    FALSE, N("Check if case is 'LEFT' and x axis value less than z score"),
    AND($Y$69 = "LEFT", $AL93 &lt; IF($AC$69="", 0, $AC$69)), $AM93,
    FALSE, N("Check if case is 'RIGHT' and x axis value greater than z score"),
    AND($Y$69 = "RIGHT", $AL93 &gt; IF($AC$69="", 0, $AC$69)), $AM93,
    FALSE, N("Check if case is 'TWO' and both directions"),
    AND(
        $Y$69 = "TWO",
        OR($AL93 &lt; -ABS($AC$69), $AL93 &gt; ABS($AC$70))
    ), $AM93,
    FALSE, N("Default case: Return NA()"),
    TRUE, NA()
)</f>
        <v>#N/A</v>
      </c>
      <c r="AO93" s="216" t="e" cm="1">
        <f t="array" ref="AO93">_xlfn.IFS(
    FALSE, N("Check if X1 shading is ON"),
    $AN$50&lt;&gt;"x", NA(),
    FALSE, N("Check if case is 'LEFT' and x axis value less than z score"),
    AND($Y$70 = "LEFT", $AL93 &lt; IF($AC$70="", 0, $AC$70)), $AM93,
    FALSE, N("Check if case is 'RIGHT' and x axis value greater than z score"),
    AND($Y$70 = "RIGHT", $AL93 &gt; IF($AC$70="", 0, $AC$70)), $AM93,
    FALSE, N("Default case: Return NA()"),
    TRUE, NA()
)</f>
        <v>#N/A</v>
      </c>
      <c r="AP93" s="216" t="e" cm="1">
        <f t="array" ref="AP93">_xlfn.IFS(
    FALSE, N("Check if X1 shading is ON"),
    $AP$50&lt;&gt;"x", NA(),
    FALSE, N("Check if case is 'LEFT' and x axis value less than z score"),
    AND($Y$73 = "LEFT", $AL93 &lt; IF($AC$73="", 0, $AC$73)), $AM93,
    FALSE, N("Check if case is 'RIGHT' and x axis value greater than z score"),
    AND($Y$73 = "RIGHT", $AL93 &gt; IF($AC$73="", 0, $AC$73)), $AM93,
    FALSE, N("Check if case is 'TWO' and both directions"),
    AND(
        $Y$73 = "TWO",
        OR($AL93 &lt; -ABS($AC$73), $AL93 &gt; ABS($AC$73))
    ), $AM93,
    FALSE, N("Default case: Return NA()"),
    TRUE, NA()
)</f>
        <v>#N/A</v>
      </c>
      <c r="AQ93" s="65"/>
      <c r="AR93" s="211">
        <v>-0.50000000000000222</v>
      </c>
      <c r="AS93" s="211">
        <v>0.11</v>
      </c>
      <c r="AT93" s="211">
        <f t="shared" si="11"/>
        <v>0.11</v>
      </c>
      <c r="AU93" s="211" t="str">
        <f t="shared" si="12"/>
        <v>x</v>
      </c>
    </row>
    <row r="94" spans="2:47" s="21" customFormat="1" ht="15.5">
      <c r="B94" s="41" t="s">
        <v>471</v>
      </c>
      <c r="C94" s="41" t="s">
        <v>250</v>
      </c>
      <c r="D94" s="41" t="s">
        <v>262</v>
      </c>
      <c r="E94" s="94">
        <v>11.56</v>
      </c>
      <c r="F94" s="33"/>
      <c r="G94" s="37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 s="67"/>
      <c r="W94" s="26"/>
      <c r="X94" s="32"/>
      <c r="Y94" s="67"/>
      <c r="Z94" s="65"/>
      <c r="AA94" s="247" t="s">
        <v>472</v>
      </c>
      <c r="AB94" s="65"/>
      <c r="AC94" s="26"/>
      <c r="AD94" s="26"/>
      <c r="AE94" s="26"/>
      <c r="AF94" s="65"/>
      <c r="AG94" s="65"/>
      <c r="AH94" s="65"/>
      <c r="AI94" s="65"/>
      <c r="AJ94" s="65"/>
      <c r="AK94" s="65"/>
      <c r="AL94" s="216">
        <f t="shared" si="5"/>
        <v>-1.2500000000000022</v>
      </c>
      <c r="AM94" s="216">
        <f t="shared" si="4"/>
        <v>0.18264908538902141</v>
      </c>
      <c r="AN94" s="216" t="e" cm="1">
        <f t="array" ref="AN94">_xlfn.IFS(
    FALSE, N("Check if X1 shading is ON"),
    $AN$50&lt;&gt;"x", NA(),
    FALSE, N("Check if case is 'LEFT' and x axis value less than z score"),
    AND($Y$69 = "LEFT", $AL94 &lt; IF($AC$69="", 0, $AC$69)), $AM94,
    FALSE, N("Check if case is 'RIGHT' and x axis value greater than z score"),
    AND($Y$69 = "RIGHT", $AL94 &gt; IF($AC$69="", 0, $AC$69)), $AM94,
    FALSE, N("Check if case is 'TWO' and both directions"),
    AND(
        $Y$69 = "TWO",
        OR($AL94 &lt; -ABS($AC$69), $AL94 &gt; ABS($AC$70))
    ), $AM94,
    FALSE, N("Default case: Return NA()"),
    TRUE, NA()
)</f>
        <v>#N/A</v>
      </c>
      <c r="AO94" s="216" t="e" cm="1">
        <f t="array" ref="AO94">_xlfn.IFS(
    FALSE, N("Check if X1 shading is ON"),
    $AN$50&lt;&gt;"x", NA(),
    FALSE, N("Check if case is 'LEFT' and x axis value less than z score"),
    AND($Y$70 = "LEFT", $AL94 &lt; IF($AC$70="", 0, $AC$70)), $AM94,
    FALSE, N("Check if case is 'RIGHT' and x axis value greater than z score"),
    AND($Y$70 = "RIGHT", $AL94 &gt; IF($AC$70="", 0, $AC$70)), $AM94,
    FALSE, N("Default case: Return NA()"),
    TRUE, NA()
)</f>
        <v>#N/A</v>
      </c>
      <c r="AP94" s="216" t="e" cm="1">
        <f t="array" ref="AP94">_xlfn.IFS(
    FALSE, N("Check if X1 shading is ON"),
    $AP$50&lt;&gt;"x", NA(),
    FALSE, N("Check if case is 'LEFT' and x axis value less than z score"),
    AND($Y$73 = "LEFT", $AL94 &lt; IF($AC$73="", 0, $AC$73)), $AM94,
    FALSE, N("Check if case is 'RIGHT' and x axis value greater than z score"),
    AND($Y$73 = "RIGHT", $AL94 &gt; IF($AC$73="", 0, $AC$73)), $AM94,
    FALSE, N("Check if case is 'TWO' and both directions"),
    AND(
        $Y$73 = "TWO",
        OR($AL94 &lt; -ABS($AC$73), $AL94 &gt; ABS($AC$73))
    ), $AM94,
    FALSE, N("Default case: Return NA()"),
    TRUE, NA()
)</f>
        <v>#N/A</v>
      </c>
      <c r="AQ94" s="65"/>
      <c r="AR94" s="211">
        <v>-0.33333333333333548</v>
      </c>
      <c r="AS94" s="211">
        <v>0.11</v>
      </c>
      <c r="AT94" s="211">
        <f t="shared" si="11"/>
        <v>0.11</v>
      </c>
      <c r="AU94" s="211" t="str">
        <f t="shared" si="12"/>
        <v>x</v>
      </c>
    </row>
    <row r="95" spans="2:47" s="21" customFormat="1" ht="15.5">
      <c r="B95" s="41" t="s">
        <v>473</v>
      </c>
      <c r="C95" s="41" t="s">
        <v>164</v>
      </c>
      <c r="D95" s="41" t="s">
        <v>241</v>
      </c>
      <c r="E95" s="126">
        <v>11.97</v>
      </c>
      <c r="F95" s="33"/>
      <c r="G95" s="43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 s="67"/>
      <c r="W95" s="26"/>
      <c r="X95" s="32"/>
      <c r="Y95" s="67"/>
      <c r="Z95" s="65"/>
      <c r="AA95" s="247" t="s">
        <v>474</v>
      </c>
      <c r="AB95" s="65"/>
      <c r="AC95" s="26"/>
      <c r="AD95" s="26"/>
      <c r="AE95" s="26"/>
      <c r="AF95" s="65"/>
      <c r="AG95" s="65"/>
      <c r="AH95" s="65"/>
      <c r="AI95" s="65"/>
      <c r="AJ95" s="65"/>
      <c r="AK95" s="65"/>
      <c r="AL95" s="216">
        <f t="shared" si="5"/>
        <v>-1.2083333333333355</v>
      </c>
      <c r="AM95" s="216">
        <f t="shared" si="4"/>
        <v>0.19224719608678109</v>
      </c>
      <c r="AN95" s="216" t="e" cm="1">
        <f t="array" ref="AN95">_xlfn.IFS(
    FALSE, N("Check if X1 shading is ON"),
    $AN$50&lt;&gt;"x", NA(),
    FALSE, N("Check if case is 'LEFT' and x axis value less than z score"),
    AND($Y$69 = "LEFT", $AL95 &lt; IF($AC$69="", 0, $AC$69)), $AM95,
    FALSE, N("Check if case is 'RIGHT' and x axis value greater than z score"),
    AND($Y$69 = "RIGHT", $AL95 &gt; IF($AC$69="", 0, $AC$69)), $AM95,
    FALSE, N("Check if case is 'TWO' and both directions"),
    AND(
        $Y$69 = "TWO",
        OR($AL95 &lt; -ABS($AC$69), $AL95 &gt; ABS($AC$70))
    ), $AM95,
    FALSE, N("Default case: Return NA()"),
    TRUE, NA()
)</f>
        <v>#N/A</v>
      </c>
      <c r="AO95" s="216" t="e" cm="1">
        <f t="array" ref="AO95">_xlfn.IFS(
    FALSE, N("Check if X1 shading is ON"),
    $AN$50&lt;&gt;"x", NA(),
    FALSE, N("Check if case is 'LEFT' and x axis value less than z score"),
    AND($Y$70 = "LEFT", $AL95 &lt; IF($AC$70="", 0, $AC$70)), $AM95,
    FALSE, N("Check if case is 'RIGHT' and x axis value greater than z score"),
    AND($Y$70 = "RIGHT", $AL95 &gt; IF($AC$70="", 0, $AC$70)), $AM95,
    FALSE, N("Default case: Return NA()"),
    TRUE, NA()
)</f>
        <v>#N/A</v>
      </c>
      <c r="AP95" s="216" t="e" cm="1">
        <f t="array" ref="AP95">_xlfn.IFS(
    FALSE, N("Check if X1 shading is ON"),
    $AP$50&lt;&gt;"x", NA(),
    FALSE, N("Check if case is 'LEFT' and x axis value less than z score"),
    AND($Y$73 = "LEFT", $AL95 &lt; IF($AC$73="", 0, $AC$73)), $AM95,
    FALSE, N("Check if case is 'RIGHT' and x axis value greater than z score"),
    AND($Y$73 = "RIGHT", $AL95 &gt; IF($AC$73="", 0, $AC$73)), $AM95,
    FALSE, N("Check if case is 'TWO' and both directions"),
    AND(
        $Y$73 = "TWO",
        OR($AL95 &lt; -ABS($AC$73), $AL95 &gt; ABS($AC$73))
    ), $AM95,
    FALSE, N("Default case: Return NA()"),
    TRUE, NA()
)</f>
        <v>#N/A</v>
      </c>
      <c r="AQ95" s="65"/>
      <c r="AR95" s="211">
        <v>-0.16666666666666879</v>
      </c>
      <c r="AS95" s="211">
        <v>0.11</v>
      </c>
      <c r="AT95" s="211">
        <f t="shared" si="11"/>
        <v>0.11</v>
      </c>
      <c r="AU95" s="211" t="str">
        <f t="shared" si="12"/>
        <v>x</v>
      </c>
    </row>
    <row r="96" spans="2:47" s="21" customFormat="1" ht="15.5">
      <c r="B96" s="41" t="s">
        <v>475</v>
      </c>
      <c r="C96" s="41" t="s">
        <v>476</v>
      </c>
      <c r="D96" s="41" t="s">
        <v>477</v>
      </c>
      <c r="E96" s="126">
        <v>11.97</v>
      </c>
      <c r="F96" s="33"/>
      <c r="G96" s="43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 s="67"/>
      <c r="W96" s="26"/>
      <c r="X96" s="32"/>
      <c r="Y96" s="67"/>
      <c r="Z96" s="65"/>
      <c r="AA96" s="247" t="s">
        <v>478</v>
      </c>
      <c r="AB96" s="65"/>
      <c r="AC96" s="26"/>
      <c r="AD96" s="26"/>
      <c r="AE96" s="26"/>
      <c r="AF96" s="65"/>
      <c r="AG96" s="65"/>
      <c r="AH96" s="65"/>
      <c r="AI96" s="65"/>
      <c r="AJ96" s="65"/>
      <c r="AK96" s="65"/>
      <c r="AL96" s="216">
        <f t="shared" si="5"/>
        <v>-1.1666666666666687</v>
      </c>
      <c r="AM96" s="216">
        <f t="shared" si="4"/>
        <v>0.20199868555405839</v>
      </c>
      <c r="AN96" s="216" t="e" cm="1">
        <f t="array" ref="AN96">_xlfn.IFS(
    FALSE, N("Check if X1 shading is ON"),
    $AN$50&lt;&gt;"x", NA(),
    FALSE, N("Check if case is 'LEFT' and x axis value less than z score"),
    AND($Y$69 = "LEFT", $AL96 &lt; IF($AC$69="", 0, $AC$69)), $AM96,
    FALSE, N("Check if case is 'RIGHT' and x axis value greater than z score"),
    AND($Y$69 = "RIGHT", $AL96 &gt; IF($AC$69="", 0, $AC$69)), $AM96,
    FALSE, N("Check if case is 'TWO' and both directions"),
    AND(
        $Y$69 = "TWO",
        OR($AL96 &lt; -ABS($AC$69), $AL96 &gt; ABS($AC$70))
    ), $AM96,
    FALSE, N("Default case: Return NA()"),
    TRUE, NA()
)</f>
        <v>#N/A</v>
      </c>
      <c r="AO96" s="216" t="e" cm="1">
        <f t="array" ref="AO96">_xlfn.IFS(
    FALSE, N("Check if X1 shading is ON"),
    $AN$50&lt;&gt;"x", NA(),
    FALSE, N("Check if case is 'LEFT' and x axis value less than z score"),
    AND($Y$70 = "LEFT", $AL96 &lt; IF($AC$70="", 0, $AC$70)), $AM96,
    FALSE, N("Check if case is 'RIGHT' and x axis value greater than z score"),
    AND($Y$70 = "RIGHT", $AL96 &gt; IF($AC$70="", 0, $AC$70)), $AM96,
    FALSE, N("Default case: Return NA()"),
    TRUE, NA()
)</f>
        <v>#N/A</v>
      </c>
      <c r="AP96" s="216" t="e" cm="1">
        <f t="array" ref="AP96">_xlfn.IFS(
    FALSE, N("Check if X1 shading is ON"),
    $AP$50&lt;&gt;"x", NA(),
    FALSE, N("Check if case is 'LEFT' and x axis value less than z score"),
    AND($Y$73 = "LEFT", $AL96 &lt; IF($AC$73="", 0, $AC$73)), $AM96,
    FALSE, N("Check if case is 'RIGHT' and x axis value greater than z score"),
    AND($Y$73 = "RIGHT", $AL96 &gt; IF($AC$73="", 0, $AC$73)), $AM96,
    FALSE, N("Check if case is 'TWO' and both directions"),
    AND(
        $Y$73 = "TWO",
        OR($AL96 &lt; -ABS($AC$73), $AL96 &gt; ABS($AC$73))
    ), $AM96,
    FALSE, N("Default case: Return NA()"),
    TRUE, NA()
)</f>
        <v>#N/A</v>
      </c>
      <c r="AQ96" s="65"/>
      <c r="AR96" s="211">
        <v>0.16666666666666449</v>
      </c>
      <c r="AS96" s="211">
        <v>0.11</v>
      </c>
      <c r="AT96" s="211">
        <f t="shared" si="11"/>
        <v>0.11</v>
      </c>
      <c r="AU96" s="211" t="str">
        <f t="shared" si="12"/>
        <v>x</v>
      </c>
    </row>
    <row r="97" spans="2:47" s="21" customFormat="1" ht="15.5">
      <c r="B97" s="41" t="s">
        <v>479</v>
      </c>
      <c r="C97" s="41" t="s">
        <v>480</v>
      </c>
      <c r="D97" s="41" t="s">
        <v>481</v>
      </c>
      <c r="E97" s="126">
        <v>12.03</v>
      </c>
      <c r="F97" s="33"/>
      <c r="G97" s="43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 s="67"/>
      <c r="W97" s="26"/>
      <c r="X97" s="32"/>
      <c r="Y97" s="67"/>
      <c r="Z97" s="65"/>
      <c r="AA97" s="247" t="s">
        <v>482</v>
      </c>
      <c r="AB97" s="65"/>
      <c r="AC97" s="26"/>
      <c r="AD97" s="26"/>
      <c r="AE97" s="26"/>
      <c r="AF97" s="65"/>
      <c r="AG97" s="65"/>
      <c r="AH97" s="65"/>
      <c r="AI97" s="65"/>
      <c r="AJ97" s="65"/>
      <c r="AK97" s="65"/>
      <c r="AL97" s="216">
        <f t="shared" si="5"/>
        <v>-1.125000000000002</v>
      </c>
      <c r="AM97" s="216">
        <f t="shared" si="4"/>
        <v>0.21187664577569898</v>
      </c>
      <c r="AN97" s="216" t="e" cm="1">
        <f t="array" ref="AN97">_xlfn.IFS(
    FALSE, N("Check if X1 shading is ON"),
    $AN$50&lt;&gt;"x", NA(),
    FALSE, N("Check if case is 'LEFT' and x axis value less than z score"),
    AND($Y$69 = "LEFT", $AL97 &lt; IF($AC$69="", 0, $AC$69)), $AM97,
    FALSE, N("Check if case is 'RIGHT' and x axis value greater than z score"),
    AND($Y$69 = "RIGHT", $AL97 &gt; IF($AC$69="", 0, $AC$69)), $AM97,
    FALSE, N("Check if case is 'TWO' and both directions"),
    AND(
        $Y$69 = "TWO",
        OR($AL97 &lt; -ABS($AC$69), $AL97 &gt; ABS($AC$70))
    ), $AM97,
    FALSE, N("Default case: Return NA()"),
    TRUE, NA()
)</f>
        <v>#N/A</v>
      </c>
      <c r="AO97" s="216" t="e" cm="1">
        <f t="array" ref="AO97">_xlfn.IFS(
    FALSE, N("Check if X1 shading is ON"),
    $AN$50&lt;&gt;"x", NA(),
    FALSE, N("Check if case is 'LEFT' and x axis value less than z score"),
    AND($Y$70 = "LEFT", $AL97 &lt; IF($AC$70="", 0, $AC$70)), $AM97,
    FALSE, N("Check if case is 'RIGHT' and x axis value greater than z score"),
    AND($Y$70 = "RIGHT", $AL97 &gt; IF($AC$70="", 0, $AC$70)), $AM97,
    FALSE, N("Default case: Return NA()"),
    TRUE, NA()
)</f>
        <v>#N/A</v>
      </c>
      <c r="AP97" s="216" t="e" cm="1">
        <f t="array" ref="AP97">_xlfn.IFS(
    FALSE, N("Check if X1 shading is ON"),
    $AP$50&lt;&gt;"x", NA(),
    FALSE, N("Check if case is 'LEFT' and x axis value less than z score"),
    AND($Y$73 = "LEFT", $AL97 &lt; IF($AC$73="", 0, $AC$73)), $AM97,
    FALSE, N("Check if case is 'RIGHT' and x axis value greater than z score"),
    AND($Y$73 = "RIGHT", $AL97 &gt; IF($AC$73="", 0, $AC$73)), $AM97,
    FALSE, N("Check if case is 'TWO' and both directions"),
    AND(
        $Y$73 = "TWO",
        OR($AL97 &lt; -ABS($AC$73), $AL97 &gt; ABS($AC$73))
    ), $AM97,
    FALSE, N("Default case: Return NA()"),
    TRUE, NA()
)</f>
        <v>#N/A</v>
      </c>
      <c r="AQ97" s="65"/>
      <c r="AR97" s="211">
        <v>0.33333333333333115</v>
      </c>
      <c r="AS97" s="211">
        <v>0.11</v>
      </c>
      <c r="AT97" s="211">
        <f t="shared" si="11"/>
        <v>0.11</v>
      </c>
      <c r="AU97" s="211" t="str">
        <f t="shared" si="12"/>
        <v>x</v>
      </c>
    </row>
    <row r="98" spans="2:47" s="21" customFormat="1" ht="15" customHeight="1">
      <c r="B98" s="41" t="s">
        <v>483</v>
      </c>
      <c r="C98" s="41" t="s">
        <v>199</v>
      </c>
      <c r="D98" s="41" t="s">
        <v>484</v>
      </c>
      <c r="E98" s="126">
        <v>12.06</v>
      </c>
      <c r="F98" s="33"/>
      <c r="G98" s="43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 s="67"/>
      <c r="W98" s="32"/>
      <c r="X98" s="32"/>
      <c r="Y98" s="67"/>
      <c r="Z98" s="65"/>
      <c r="AA98" s="247" t="s">
        <v>485</v>
      </c>
      <c r="AB98" s="65"/>
      <c r="AC98" s="26"/>
      <c r="AD98" s="26"/>
      <c r="AE98" s="26"/>
      <c r="AF98" s="65"/>
      <c r="AG98" s="65"/>
      <c r="AH98" s="65"/>
      <c r="AI98" s="65"/>
      <c r="AJ98" s="65"/>
      <c r="AK98" s="65"/>
      <c r="AL98" s="216">
        <f t="shared" si="5"/>
        <v>-1.0833333333333353</v>
      </c>
      <c r="AM98" s="216">
        <f t="shared" si="4"/>
        <v>0.22185215470573549</v>
      </c>
      <c r="AN98" s="216" t="e" cm="1">
        <f t="array" ref="AN98">_xlfn.IFS(
    FALSE, N("Check if X1 shading is ON"),
    $AN$50&lt;&gt;"x", NA(),
    FALSE, N("Check if case is 'LEFT' and x axis value less than z score"),
    AND($Y$69 = "LEFT", $AL98 &lt; IF($AC$69="", 0, $AC$69)), $AM98,
    FALSE, N("Check if case is 'RIGHT' and x axis value greater than z score"),
    AND($Y$69 = "RIGHT", $AL98 &gt; IF($AC$69="", 0, $AC$69)), $AM98,
    FALSE, N("Check if case is 'TWO' and both directions"),
    AND(
        $Y$69 = "TWO",
        OR($AL98 &lt; -ABS($AC$69), $AL98 &gt; ABS($AC$70))
    ), $AM98,
    FALSE, N("Default case: Return NA()"),
    TRUE, NA()
)</f>
        <v>#N/A</v>
      </c>
      <c r="AO98" s="216" t="e" cm="1">
        <f t="array" ref="AO98">_xlfn.IFS(
    FALSE, N("Check if X1 shading is ON"),
    $AN$50&lt;&gt;"x", NA(),
    FALSE, N("Check if case is 'LEFT' and x axis value less than z score"),
    AND($Y$70 = "LEFT", $AL98 &lt; IF($AC$70="", 0, $AC$70)), $AM98,
    FALSE, N("Check if case is 'RIGHT' and x axis value greater than z score"),
    AND($Y$70 = "RIGHT", $AL98 &gt; IF($AC$70="", 0, $AC$70)), $AM98,
    FALSE, N("Default case: Return NA()"),
    TRUE, NA()
)</f>
        <v>#N/A</v>
      </c>
      <c r="AP98" s="216" t="e" cm="1">
        <f t="array" ref="AP98">_xlfn.IFS(
    FALSE, N("Check if X1 shading is ON"),
    $AP$50&lt;&gt;"x", NA(),
    FALSE, N("Check if case is 'LEFT' and x axis value less than z score"),
    AND($Y$73 = "LEFT", $AL98 &lt; IF($AC$73="", 0, $AC$73)), $AM98,
    FALSE, N("Check if case is 'RIGHT' and x axis value greater than z score"),
    AND($Y$73 = "RIGHT", $AL98 &gt; IF($AC$73="", 0, $AC$73)), $AM98,
    FALSE, N("Check if case is 'TWO' and both directions"),
    AND(
        $Y$73 = "TWO",
        OR($AL98 &lt; -ABS($AC$73), $AL98 &gt; ABS($AC$73))
    ), $AM98,
    FALSE, N("Default case: Return NA()"),
    TRUE, NA()
)</f>
        <v>#N/A</v>
      </c>
      <c r="AQ98" s="65"/>
      <c r="AR98" s="211">
        <v>0.49999999999999789</v>
      </c>
      <c r="AS98" s="211">
        <v>0.11</v>
      </c>
      <c r="AT98" s="211">
        <f t="shared" si="11"/>
        <v>0.11</v>
      </c>
      <c r="AU98" s="211" t="str">
        <f t="shared" si="12"/>
        <v>x</v>
      </c>
    </row>
    <row r="99" spans="2:47" s="21" customFormat="1" ht="15.5">
      <c r="B99" s="41" t="s">
        <v>486</v>
      </c>
      <c r="C99" s="41" t="s">
        <v>487</v>
      </c>
      <c r="D99" s="41" t="s">
        <v>488</v>
      </c>
      <c r="E99" s="126">
        <v>12.41</v>
      </c>
      <c r="F99" s="33"/>
      <c r="G99" s="43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 s="67"/>
      <c r="W99" s="32"/>
      <c r="X99" s="32"/>
      <c r="Y99" s="67"/>
      <c r="Z99" s="65"/>
      <c r="AA99" s="247" t="s">
        <v>489</v>
      </c>
      <c r="AB99" s="65"/>
      <c r="AC99" s="26"/>
      <c r="AD99" s="26"/>
      <c r="AE99" s="26"/>
      <c r="AF99" s="65"/>
      <c r="AG99" s="65"/>
      <c r="AH99" s="65"/>
      <c r="AI99" s="65"/>
      <c r="AJ99" s="65"/>
      <c r="AK99" s="65"/>
      <c r="AL99" s="216">
        <f t="shared" si="5"/>
        <v>-1.0416666666666685</v>
      </c>
      <c r="AM99" s="216">
        <f t="shared" si="4"/>
        <v>0.23189438328624226</v>
      </c>
      <c r="AN99" s="216" t="e" cm="1">
        <f t="array" ref="AN99">_xlfn.IFS(
    FALSE, N("Check if X1 shading is ON"),
    $AN$50&lt;&gt;"x", NA(),
    FALSE, N("Check if case is 'LEFT' and x axis value less than z score"),
    AND($Y$69 = "LEFT", $AL99 &lt; IF($AC$69="", 0, $AC$69)), $AM99,
    FALSE, N("Check if case is 'RIGHT' and x axis value greater than z score"),
    AND($Y$69 = "RIGHT", $AL99 &gt; IF($AC$69="", 0, $AC$69)), $AM99,
    FALSE, N("Check if case is 'TWO' and both directions"),
    AND(
        $Y$69 = "TWO",
        OR($AL99 &lt; -ABS($AC$69), $AL99 &gt; ABS($AC$70))
    ), $AM99,
    FALSE, N("Default case: Return NA()"),
    TRUE, NA()
)</f>
        <v>#N/A</v>
      </c>
      <c r="AO99" s="216" t="e" cm="1">
        <f t="array" ref="AO99">_xlfn.IFS(
    FALSE, N("Check if X1 shading is ON"),
    $AN$50&lt;&gt;"x", NA(),
    FALSE, N("Check if case is 'LEFT' and x axis value less than z score"),
    AND($Y$70 = "LEFT", $AL99 &lt; IF($AC$70="", 0, $AC$70)), $AM99,
    FALSE, N("Check if case is 'RIGHT' and x axis value greater than z score"),
    AND($Y$70 = "RIGHT", $AL99 &gt; IF($AC$70="", 0, $AC$70)), $AM99,
    FALSE, N("Default case: Return NA()"),
    TRUE, NA()
)</f>
        <v>#N/A</v>
      </c>
      <c r="AP99" s="216" t="e" cm="1">
        <f t="array" ref="AP99">_xlfn.IFS(
    FALSE, N("Check if X1 shading is ON"),
    $AP$50&lt;&gt;"x", NA(),
    FALSE, N("Check if case is 'LEFT' and x axis value less than z score"),
    AND($Y$73 = "LEFT", $AL99 &lt; IF($AC$73="", 0, $AC$73)), $AM99,
    FALSE, N("Check if case is 'RIGHT' and x axis value greater than z score"),
    AND($Y$73 = "RIGHT", $AL99 &gt; IF($AC$73="", 0, $AC$73)), $AM99,
    FALSE, N("Check if case is 'TWO' and both directions"),
    AND(
        $Y$73 = "TWO",
        OR($AL99 &lt; -ABS($AC$73), $AL99 &gt; ABS($AC$73))
    ), $AM99,
    FALSE, N("Default case: Return NA()"),
    TRUE, NA()
)</f>
        <v>#N/A</v>
      </c>
      <c r="AQ99" s="65"/>
      <c r="AR99" s="211">
        <v>0.66666666666666441</v>
      </c>
      <c r="AS99" s="211">
        <v>0.11</v>
      </c>
      <c r="AT99" s="211">
        <f t="shared" si="11"/>
        <v>0.11</v>
      </c>
      <c r="AU99" s="211" t="str">
        <f t="shared" si="12"/>
        <v>x</v>
      </c>
    </row>
    <row r="100" spans="2:47" s="21" customFormat="1" ht="15.5">
      <c r="B100" s="41" t="s">
        <v>490</v>
      </c>
      <c r="C100" s="41" t="s">
        <v>236</v>
      </c>
      <c r="D100" s="41" t="s">
        <v>491</v>
      </c>
      <c r="E100" s="126">
        <v>12.63</v>
      </c>
      <c r="F100" s="33"/>
      <c r="G100" s="43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 s="67"/>
      <c r="W100" s="32"/>
      <c r="X100" s="32"/>
      <c r="Y100" s="67"/>
      <c r="Z100" s="65"/>
      <c r="AA100" s="247" t="s">
        <v>492</v>
      </c>
      <c r="AB100" s="65"/>
      <c r="AC100" s="26"/>
      <c r="AD100" s="26"/>
      <c r="AE100" s="26"/>
      <c r="AF100" s="65"/>
      <c r="AG100" s="65"/>
      <c r="AH100" s="65"/>
      <c r="AI100" s="65"/>
      <c r="AJ100" s="65"/>
      <c r="AK100" s="65"/>
      <c r="AL100" s="216">
        <f t="shared" si="5"/>
        <v>-1.0000000000000018</v>
      </c>
      <c r="AM100" s="216">
        <f t="shared" si="4"/>
        <v>0.24197072451914292</v>
      </c>
      <c r="AN100" s="216" t="e" cm="1">
        <f t="array" ref="AN100">_xlfn.IFS(
    FALSE, N("Check if X1 shading is ON"),
    $AN$50&lt;&gt;"x", NA(),
    FALSE, N("Check if case is 'LEFT' and x axis value less than z score"),
    AND($Y$69 = "LEFT", $AL100 &lt; IF($AC$69="", 0, $AC$69)), $AM100,
    FALSE, N("Check if case is 'RIGHT' and x axis value greater than z score"),
    AND($Y$69 = "RIGHT", $AL100 &gt; IF($AC$69="", 0, $AC$69)), $AM100,
    FALSE, N("Check if case is 'TWO' and both directions"),
    AND(
        $Y$69 = "TWO",
        OR($AL100 &lt; -ABS($AC$69), $AL100 &gt; ABS($AC$70))
    ), $AM100,
    FALSE, N("Default case: Return NA()"),
    TRUE, NA()
)</f>
        <v>#N/A</v>
      </c>
      <c r="AO100" s="216" t="e" cm="1">
        <f t="array" ref="AO100">_xlfn.IFS(
    FALSE, N("Check if X1 shading is ON"),
    $AN$50&lt;&gt;"x", NA(),
    FALSE, N("Check if case is 'LEFT' and x axis value less than z score"),
    AND($Y$70 = "LEFT", $AL100 &lt; IF($AC$70="", 0, $AC$70)), $AM100,
    FALSE, N("Check if case is 'RIGHT' and x axis value greater than z score"),
    AND($Y$70 = "RIGHT", $AL100 &gt; IF($AC$70="", 0, $AC$70)), $AM100,
    FALSE, N("Default case: Return NA()"),
    TRUE, NA()
)</f>
        <v>#N/A</v>
      </c>
      <c r="AP100" s="216" t="e" cm="1">
        <f t="array" ref="AP100">_xlfn.IFS(
    FALSE, N("Check if X1 shading is ON"),
    $AP$50&lt;&gt;"x", NA(),
    FALSE, N("Check if case is 'LEFT' and x axis value less than z score"),
    AND($Y$73 = "LEFT", $AL100 &lt; IF($AC$73="", 0, $AC$73)), $AM100,
    FALSE, N("Check if case is 'RIGHT' and x axis value greater than z score"),
    AND($Y$73 = "RIGHT", $AL100 &gt; IF($AC$73="", 0, $AC$73)), $AM100,
    FALSE, N("Check if case is 'TWO' and both directions"),
    AND(
        $Y$73 = "TWO",
        OR($AL100 &lt; -ABS($AC$73), $AL100 &gt; ABS($AC$73))
    ), $AM100,
    FALSE, N("Default case: Return NA()"),
    TRUE, NA()
)</f>
        <v>#N/A</v>
      </c>
      <c r="AQ100" s="65"/>
      <c r="AR100" s="211">
        <v>0.83333333333333093</v>
      </c>
      <c r="AS100" s="211">
        <v>0.11</v>
      </c>
      <c r="AT100" s="211">
        <f t="shared" si="11"/>
        <v>0.11</v>
      </c>
      <c r="AU100" s="211" t="str">
        <f t="shared" si="12"/>
        <v>x</v>
      </c>
    </row>
    <row r="101" spans="2:47" s="21" customFormat="1" ht="15.5">
      <c r="B101" s="41" t="s">
        <v>493</v>
      </c>
      <c r="C101" s="41" t="s">
        <v>209</v>
      </c>
      <c r="D101" s="41" t="s">
        <v>255</v>
      </c>
      <c r="E101" s="126">
        <v>12.66</v>
      </c>
      <c r="F101" s="33"/>
      <c r="G101" s="43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 s="67"/>
      <c r="W101" s="32"/>
      <c r="X101" s="32"/>
      <c r="Y101" s="67"/>
      <c r="Z101" s="65"/>
      <c r="AA101" s="247" t="s">
        <v>494</v>
      </c>
      <c r="AB101" s="65"/>
      <c r="AC101" s="26"/>
      <c r="AD101" s="26"/>
      <c r="AE101" s="26"/>
      <c r="AF101" s="65"/>
      <c r="AG101" s="65"/>
      <c r="AH101" s="65"/>
      <c r="AI101" s="65"/>
      <c r="AJ101" s="65"/>
      <c r="AK101" s="65"/>
      <c r="AL101" s="216">
        <f t="shared" si="5"/>
        <v>-0.95833333333333515</v>
      </c>
      <c r="AM101" s="216">
        <f t="shared" si="4"/>
        <v>0.25204694425504476</v>
      </c>
      <c r="AN101" s="216" t="e" cm="1">
        <f t="array" ref="AN101">_xlfn.IFS(
    FALSE, N("Check if X1 shading is ON"),
    $AN$50&lt;&gt;"x", NA(),
    FALSE, N("Check if case is 'LEFT' and x axis value less than z score"),
    AND($Y$69 = "LEFT", $AL101 &lt; IF($AC$69="", 0, $AC$69)), $AM101,
    FALSE, N("Check if case is 'RIGHT' and x axis value greater than z score"),
    AND($Y$69 = "RIGHT", $AL101 &gt; IF($AC$69="", 0, $AC$69)), $AM101,
    FALSE, N("Check if case is 'TWO' and both directions"),
    AND(
        $Y$69 = "TWO",
        OR($AL101 &lt; -ABS($AC$69), $AL101 &gt; ABS($AC$70))
    ), $AM101,
    FALSE, N("Default case: Return NA()"),
    TRUE, NA()
)</f>
        <v>#N/A</v>
      </c>
      <c r="AO101" s="216" t="e" cm="1">
        <f t="array" ref="AO101">_xlfn.IFS(
    FALSE, N("Check if X1 shading is ON"),
    $AN$50&lt;&gt;"x", NA(),
    FALSE, N("Check if case is 'LEFT' and x axis value less than z score"),
    AND($Y$70 = "LEFT", $AL101 &lt; IF($AC$70="", 0, $AC$70)), $AM101,
    FALSE, N("Check if case is 'RIGHT' and x axis value greater than z score"),
    AND($Y$70 = "RIGHT", $AL101 &gt; IF($AC$70="", 0, $AC$70)), $AM101,
    FALSE, N("Default case: Return NA()"),
    TRUE, NA()
)</f>
        <v>#N/A</v>
      </c>
      <c r="AP101" s="216" t="e" cm="1">
        <f t="array" ref="AP101">_xlfn.IFS(
    FALSE, N("Check if X1 shading is ON"),
    $AP$50&lt;&gt;"x", NA(),
    FALSE, N("Check if case is 'LEFT' and x axis value less than z score"),
    AND($Y$73 = "LEFT", $AL101 &lt; IF($AC$73="", 0, $AC$73)), $AM101,
    FALSE, N("Check if case is 'RIGHT' and x axis value greater than z score"),
    AND($Y$73 = "RIGHT", $AL101 &gt; IF($AC$73="", 0, $AC$73)), $AM101,
    FALSE, N("Check if case is 'TWO' and both directions"),
    AND(
        $Y$73 = "TWO",
        OR($AL101 &lt; -ABS($AC$73), $AL101 &gt; ABS($AC$73))
    ), $AM101,
    FALSE, N("Default case: Return NA()"),
    TRUE, NA()
)</f>
        <v>#N/A</v>
      </c>
      <c r="AQ101" s="65"/>
      <c r="AR101" s="211">
        <v>1.1666666666666643</v>
      </c>
      <c r="AS101" s="211">
        <v>0.11</v>
      </c>
      <c r="AT101" s="211">
        <f t="shared" si="11"/>
        <v>0.11</v>
      </c>
      <c r="AU101" s="211" t="str">
        <f t="shared" si="12"/>
        <v>x</v>
      </c>
    </row>
    <row r="102" spans="2:47" s="21" customFormat="1" ht="15.5">
      <c r="B102" s="41" t="s">
        <v>495</v>
      </c>
      <c r="C102" s="41" t="s">
        <v>496</v>
      </c>
      <c r="D102" s="41" t="s">
        <v>497</v>
      </c>
      <c r="E102" s="126">
        <v>12.79</v>
      </c>
      <c r="F102" s="33"/>
      <c r="G102" s="43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 s="26"/>
      <c r="W102" s="26"/>
      <c r="X102" s="26"/>
      <c r="Y102" s="26"/>
      <c r="Z102" s="26"/>
      <c r="AA102" s="26"/>
      <c r="AB102" s="26"/>
      <c r="AC102" s="26"/>
      <c r="AD102" s="26"/>
      <c r="AE102" s="65"/>
      <c r="AF102" s="65"/>
      <c r="AG102" s="65"/>
      <c r="AH102" s="65"/>
      <c r="AI102" s="65"/>
      <c r="AJ102" s="65"/>
      <c r="AK102" s="65"/>
      <c r="AL102" s="216">
        <f t="shared" si="5"/>
        <v>-0.91666666666666852</v>
      </c>
      <c r="AM102" s="216">
        <f t="shared" si="4"/>
        <v>0.262087353078301</v>
      </c>
      <c r="AN102" s="216" t="e" cm="1">
        <f t="array" ref="AN102">_xlfn.IFS(
    FALSE, N("Check if X1 shading is ON"),
    $AN$50&lt;&gt;"x", NA(),
    FALSE, N("Check if case is 'LEFT' and x axis value less than z score"),
    AND($Y$69 = "LEFT", $AL102 &lt; IF($AC$69="", 0, $AC$69)), $AM102,
    FALSE, N("Check if case is 'RIGHT' and x axis value greater than z score"),
    AND($Y$69 = "RIGHT", $AL102 &gt; IF($AC$69="", 0, $AC$69)), $AM102,
    FALSE, N("Check if case is 'TWO' and both directions"),
    AND(
        $Y$69 = "TWO",
        OR($AL102 &lt; -ABS($AC$69), $AL102 &gt; ABS($AC$70))
    ), $AM102,
    FALSE, N("Default case: Return NA()"),
    TRUE, NA()
)</f>
        <v>#N/A</v>
      </c>
      <c r="AO102" s="216" t="e" cm="1">
        <f t="array" ref="AO102">_xlfn.IFS(
    FALSE, N("Check if X1 shading is ON"),
    $AN$50&lt;&gt;"x", NA(),
    FALSE, N("Check if case is 'LEFT' and x axis value less than z score"),
    AND($Y$70 = "LEFT", $AL102 &lt; IF($AC$70="", 0, $AC$70)), $AM102,
    FALSE, N("Check if case is 'RIGHT' and x axis value greater than z score"),
    AND($Y$70 = "RIGHT", $AL102 &gt; IF($AC$70="", 0, $AC$70)), $AM102,
    FALSE, N("Default case: Return NA()"),
    TRUE, NA()
)</f>
        <v>#N/A</v>
      </c>
      <c r="AP102" s="216" t="e" cm="1">
        <f t="array" ref="AP102">_xlfn.IFS(
    FALSE, N("Check if X1 shading is ON"),
    $AP$50&lt;&gt;"x", NA(),
    FALSE, N("Check if case is 'LEFT' and x axis value less than z score"),
    AND($Y$73 = "LEFT", $AL102 &lt; IF($AC$73="", 0, $AC$73)), $AM102,
    FALSE, N("Check if case is 'RIGHT' and x axis value greater than z score"),
    AND($Y$73 = "RIGHT", $AL102 &gt; IF($AC$73="", 0, $AC$73)), $AM102,
    FALSE, N("Check if case is 'TWO' and both directions"),
    AND(
        $Y$73 = "TWO",
        OR($AL102 &lt; -ABS($AC$73), $AL102 &gt; ABS($AC$73))
    ), $AM102,
    FALSE, N("Default case: Return NA()"),
    TRUE, NA()
)</f>
        <v>#N/A</v>
      </c>
      <c r="AQ102" s="65"/>
      <c r="AR102" s="211">
        <v>1.3333333333333313</v>
      </c>
      <c r="AS102" s="211">
        <v>0.11</v>
      </c>
      <c r="AT102" s="211">
        <f t="shared" si="11"/>
        <v>0.11</v>
      </c>
      <c r="AU102" s="211" t="str">
        <f t="shared" si="12"/>
        <v>x</v>
      </c>
    </row>
    <row r="103" spans="2:47" s="21" customFormat="1" ht="15.5">
      <c r="B103" s="41" t="s">
        <v>498</v>
      </c>
      <c r="C103" s="41" t="s">
        <v>499</v>
      </c>
      <c r="D103" s="41" t="s">
        <v>500</v>
      </c>
      <c r="E103" s="126">
        <v>12.91</v>
      </c>
      <c r="F103" s="33"/>
      <c r="G103" s="4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 s="26"/>
      <c r="W103" s="26"/>
      <c r="X103" s="26"/>
      <c r="Y103" s="26"/>
      <c r="Z103" s="26"/>
      <c r="AA103" s="26"/>
      <c r="AB103" s="26"/>
      <c r="AC103" s="26"/>
      <c r="AD103" s="26"/>
      <c r="AE103" s="65"/>
      <c r="AF103" s="65"/>
      <c r="AG103" s="65"/>
      <c r="AH103" s="65"/>
      <c r="AI103" s="65"/>
      <c r="AJ103" s="65"/>
      <c r="AK103" s="65"/>
      <c r="AL103" s="216">
        <f t="shared" si="5"/>
        <v>-0.87500000000000189</v>
      </c>
      <c r="AM103" s="216">
        <f t="shared" si="4"/>
        <v>0.27205499837854308</v>
      </c>
      <c r="AN103" s="216" t="e" cm="1">
        <f t="array" ref="AN103">_xlfn.IFS(
    FALSE, N("Check if X1 shading is ON"),
    $AN$50&lt;&gt;"x", NA(),
    FALSE, N("Check if case is 'LEFT' and x axis value less than z score"),
    AND($Y$69 = "LEFT", $AL103 &lt; IF($AC$69="", 0, $AC$69)), $AM103,
    FALSE, N("Check if case is 'RIGHT' and x axis value greater than z score"),
    AND($Y$69 = "RIGHT", $AL103 &gt; IF($AC$69="", 0, $AC$69)), $AM103,
    FALSE, N("Check if case is 'TWO' and both directions"),
    AND(
        $Y$69 = "TWO",
        OR($AL103 &lt; -ABS($AC$69), $AL103 &gt; ABS($AC$70))
    ), $AM103,
    FALSE, N("Default case: Return NA()"),
    TRUE, NA()
)</f>
        <v>#N/A</v>
      </c>
      <c r="AO103" s="216" t="e" cm="1">
        <f t="array" ref="AO103">_xlfn.IFS(
    FALSE, N("Check if X1 shading is ON"),
    $AN$50&lt;&gt;"x", NA(),
    FALSE, N("Check if case is 'LEFT' and x axis value less than z score"),
    AND($Y$70 = "LEFT", $AL103 &lt; IF($AC$70="", 0, $AC$70)), $AM103,
    FALSE, N("Check if case is 'RIGHT' and x axis value greater than z score"),
    AND($Y$70 = "RIGHT", $AL103 &gt; IF($AC$70="", 0, $AC$70)), $AM103,
    FALSE, N("Default case: Return NA()"),
    TRUE, NA()
)</f>
        <v>#N/A</v>
      </c>
      <c r="AP103" s="216" t="e" cm="1">
        <f t="array" ref="AP103">_xlfn.IFS(
    FALSE, N("Check if X1 shading is ON"),
    $AP$50&lt;&gt;"x", NA(),
    FALSE, N("Check if case is 'LEFT' and x axis value less than z score"),
    AND($Y$73 = "LEFT", $AL103 &lt; IF($AC$73="", 0, $AC$73)), $AM103,
    FALSE, N("Check if case is 'RIGHT' and x axis value greater than z score"),
    AND($Y$73 = "RIGHT", $AL103 &gt; IF($AC$73="", 0, $AC$73)), $AM103,
    FALSE, N("Check if case is 'TWO' and both directions"),
    AND(
        $Y$73 = "TWO",
        OR($AL103 &lt; -ABS($AC$73), $AL103 &gt; ABS($AC$73))
    ), $AM103,
    FALSE, N("Default case: Return NA()"),
    TRUE, NA()
)</f>
        <v>#N/A</v>
      </c>
      <c r="AQ103" s="65"/>
      <c r="AR103" s="211">
        <v>1.4999999999999982</v>
      </c>
      <c r="AS103" s="211">
        <v>0.11</v>
      </c>
      <c r="AT103" s="211">
        <f t="shared" si="11"/>
        <v>0.11</v>
      </c>
      <c r="AU103" s="211" t="str">
        <f t="shared" si="12"/>
        <v>x</v>
      </c>
    </row>
    <row r="104" spans="2:47" s="21" customFormat="1" ht="15.5">
      <c r="B104" s="41" t="s">
        <v>501</v>
      </c>
      <c r="C104" s="41" t="s">
        <v>325</v>
      </c>
      <c r="D104" s="41" t="s">
        <v>502</v>
      </c>
      <c r="E104" s="126">
        <v>13.42</v>
      </c>
      <c r="F104" s="33"/>
      <c r="G104" s="43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 s="248" t="s">
        <v>503</v>
      </c>
      <c r="W104" s="121"/>
      <c r="X104" s="121"/>
      <c r="Y104" s="225" t="str">
        <f>IF(
    AND(
        $Y$69 &lt;&gt; "TWO",
        AG55 = "x"
    ),
    "x",
    0
)</f>
        <v>x</v>
      </c>
      <c r="Z104" s="128"/>
      <c r="AA104" s="121"/>
      <c r="AB104" s="225" t="str">
        <f>AG57</f>
        <v>x</v>
      </c>
      <c r="AC104" s="225" t="str">
        <f>AG58</f>
        <v>x</v>
      </c>
      <c r="AD104" s="225" t="str">
        <f>AG59</f>
        <v>x</v>
      </c>
      <c r="AE104" s="129"/>
      <c r="AF104" s="65"/>
      <c r="AG104" s="65"/>
      <c r="AH104" s="65"/>
      <c r="AI104" s="65"/>
      <c r="AJ104" s="65"/>
      <c r="AK104" s="65"/>
      <c r="AL104" s="216">
        <f t="shared" si="5"/>
        <v>-0.83333333333333526</v>
      </c>
      <c r="AM104" s="216">
        <f t="shared" si="4"/>
        <v>0.2819118754103021</v>
      </c>
      <c r="AN104" s="216" t="e" cm="1">
        <f t="array" ref="AN104">_xlfn.IFS(
    FALSE, N("Check if X1 shading is ON"),
    $AN$50&lt;&gt;"x", NA(),
    FALSE, N("Check if case is 'LEFT' and x axis value less than z score"),
    AND($Y$69 = "LEFT", $AL104 &lt; IF($AC$69="", 0, $AC$69)), $AM104,
    FALSE, N("Check if case is 'RIGHT' and x axis value greater than z score"),
    AND($Y$69 = "RIGHT", $AL104 &gt; IF($AC$69="", 0, $AC$69)), $AM104,
    FALSE, N("Check if case is 'TWO' and both directions"),
    AND(
        $Y$69 = "TWO",
        OR($AL104 &lt; -ABS($AC$69), $AL104 &gt; ABS($AC$70))
    ), $AM104,
    FALSE, N("Default case: Return NA()"),
    TRUE, NA()
)</f>
        <v>#N/A</v>
      </c>
      <c r="AO104" s="216" t="e" cm="1">
        <f t="array" ref="AO104">_xlfn.IFS(
    FALSE, N("Check if X1 shading is ON"),
    $AN$50&lt;&gt;"x", NA(),
    FALSE, N("Check if case is 'LEFT' and x axis value less than z score"),
    AND($Y$70 = "LEFT", $AL104 &lt; IF($AC$70="", 0, $AC$70)), $AM104,
    FALSE, N("Check if case is 'RIGHT' and x axis value greater than z score"),
    AND($Y$70 = "RIGHT", $AL104 &gt; IF($AC$70="", 0, $AC$70)), $AM104,
    FALSE, N("Default case: Return NA()"),
    TRUE, NA()
)</f>
        <v>#N/A</v>
      </c>
      <c r="AP104" s="216" t="e" cm="1">
        <f t="array" ref="AP104">_xlfn.IFS(
    FALSE, N("Check if X1 shading is ON"),
    $AP$50&lt;&gt;"x", NA(),
    FALSE, N("Check if case is 'LEFT' and x axis value less than z score"),
    AND($Y$73 = "LEFT", $AL104 &lt; IF($AC$73="", 0, $AC$73)), $AM104,
    FALSE, N("Check if case is 'RIGHT' and x axis value greater than z score"),
    AND($Y$73 = "RIGHT", $AL104 &gt; IF($AC$73="", 0, $AC$73)), $AM104,
    FALSE, N("Check if case is 'TWO' and both directions"),
    AND(
        $Y$73 = "TWO",
        OR($AL104 &lt; -ABS($AC$73), $AL104 &gt; ABS($AC$73))
    ), $AM104,
    FALSE, N("Default case: Return NA()"),
    TRUE, NA()
)</f>
        <v>#N/A</v>
      </c>
      <c r="AQ104" s="65"/>
      <c r="AR104" s="211">
        <v>-1.3333333333333357</v>
      </c>
      <c r="AS104" s="211">
        <v>0.13400000000000001</v>
      </c>
      <c r="AT104" s="211">
        <f t="shared" si="11"/>
        <v>0.13400000000000001</v>
      </c>
      <c r="AU104" s="211" t="str">
        <f t="shared" si="12"/>
        <v>x</v>
      </c>
    </row>
    <row r="105" spans="2:47" s="21" customFormat="1" ht="15.5">
      <c r="B105" s="41" t="s">
        <v>504</v>
      </c>
      <c r="C105" s="41" t="s">
        <v>505</v>
      </c>
      <c r="D105" s="41" t="s">
        <v>162</v>
      </c>
      <c r="E105" s="126">
        <v>13.48</v>
      </c>
      <c r="F105" s="33"/>
      <c r="G105" s="43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 s="121"/>
      <c r="W105" s="130"/>
      <c r="X105" s="249" t="s">
        <v>178</v>
      </c>
      <c r="Y105" s="241" t="s">
        <v>403</v>
      </c>
      <c r="Z105" s="225" t="s">
        <v>506</v>
      </c>
      <c r="AA105" s="225" t="s">
        <v>507</v>
      </c>
      <c r="AB105" s="226" t="s">
        <v>178</v>
      </c>
      <c r="AC105" s="226" t="str">
        <f>AC68</f>
        <v>z</v>
      </c>
      <c r="AD105" s="225" t="s">
        <v>170</v>
      </c>
      <c r="AE105" s="241" t="s">
        <v>404</v>
      </c>
      <c r="AF105" s="65"/>
      <c r="AG105" s="65"/>
      <c r="AH105" s="65"/>
      <c r="AI105" s="65"/>
      <c r="AJ105" s="65"/>
      <c r="AK105" s="65"/>
      <c r="AL105" s="216">
        <f t="shared" si="5"/>
        <v>-0.79166666666666863</v>
      </c>
      <c r="AM105" s="216">
        <f t="shared" si="4"/>
        <v>0.29161915585865517</v>
      </c>
      <c r="AN105" s="216" t="e" cm="1">
        <f t="array" ref="AN105">_xlfn.IFS(
    FALSE, N("Check if X1 shading is ON"),
    $AN$50&lt;&gt;"x", NA(),
    FALSE, N("Check if case is 'LEFT' and x axis value less than z score"),
    AND($Y$69 = "LEFT", $AL105 &lt; IF($AC$69="", 0, $AC$69)), $AM105,
    FALSE, N("Check if case is 'RIGHT' and x axis value greater than z score"),
    AND($Y$69 = "RIGHT", $AL105 &gt; IF($AC$69="", 0, $AC$69)), $AM105,
    FALSE, N("Check if case is 'TWO' and both directions"),
    AND(
        $Y$69 = "TWO",
        OR($AL105 &lt; -ABS($AC$69), $AL105 &gt; ABS($AC$70))
    ), $AM105,
    FALSE, N("Default case: Return NA()"),
    TRUE, NA()
)</f>
        <v>#N/A</v>
      </c>
      <c r="AO105" s="216" t="e" cm="1">
        <f t="array" ref="AO105">_xlfn.IFS(
    FALSE, N("Check if X1 shading is ON"),
    $AN$50&lt;&gt;"x", NA(),
    FALSE, N("Check if case is 'LEFT' and x axis value less than z score"),
    AND($Y$70 = "LEFT", $AL105 &lt; IF($AC$70="", 0, $AC$70)), $AM105,
    FALSE, N("Check if case is 'RIGHT' and x axis value greater than z score"),
    AND($Y$70 = "RIGHT", $AL105 &gt; IF($AC$70="", 0, $AC$70)), $AM105,
    FALSE, N("Default case: Return NA()"),
    TRUE, NA()
)</f>
        <v>#N/A</v>
      </c>
      <c r="AP105" s="216" t="e" cm="1">
        <f t="array" ref="AP105">_xlfn.IFS(
    FALSE, N("Check if X1 shading is ON"),
    $AP$50&lt;&gt;"x", NA(),
    FALSE, N("Check if case is 'LEFT' and x axis value less than z score"),
    AND($Y$73 = "LEFT", $AL105 &lt; IF($AC$73="", 0, $AC$73)), $AM105,
    FALSE, N("Check if case is 'RIGHT' and x axis value greater than z score"),
    AND($Y$73 = "RIGHT", $AL105 &gt; IF($AC$73="", 0, $AC$73)), $AM105,
    FALSE, N("Check if case is 'TWO' and both directions"),
    AND(
        $Y$73 = "TWO",
        OR($AL105 &lt; -ABS($AC$73), $AL105 &gt; ABS($AC$73))
    ), $AM105,
    FALSE, N("Default case: Return NA()"),
    TRUE, NA()
)</f>
        <v>#N/A</v>
      </c>
      <c r="AQ105" s="65"/>
      <c r="AR105" s="211">
        <v>-1.1666666666666687</v>
      </c>
      <c r="AS105" s="211">
        <v>0.13400000000000001</v>
      </c>
      <c r="AT105" s="211">
        <f t="shared" si="11"/>
        <v>0.13400000000000001</v>
      </c>
      <c r="AU105" s="211" t="str">
        <f t="shared" si="12"/>
        <v>x</v>
      </c>
    </row>
    <row r="106" spans="2:47" s="21" customFormat="1" ht="19" customHeight="1">
      <c r="B106" s="41" t="s">
        <v>508</v>
      </c>
      <c r="C106" s="41" t="s">
        <v>509</v>
      </c>
      <c r="D106" s="41" t="s">
        <v>510</v>
      </c>
      <c r="E106" s="126">
        <v>13.48</v>
      </c>
      <c r="F106" s="33"/>
      <c r="G106" s="43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 s="250" t="s">
        <v>511</v>
      </c>
      <c r="W106" s="243" t="str">
        <f>$X69</f>
        <v/>
      </c>
      <c r="X106" s="225" cm="1">
        <f t="array" ref="X106">IFERROR(
   _xlfn.IFS(
       FALSE, N("Use the value of z if it is not empty"),
       $AC69&lt;&gt;"", $AC69,
       FALSE, N("Calculate (x - μ) / σ if μ, σ, and x are numbers"),
       AND(ISNUMBER($Z69), ISNUMBER($AA69), ISNUMBER($AB69)), ($AB69 - $Z69) / $AA69,
       FALSE, N("Fallback to 0 if no conditions are met"),
       TRUE, 0
   ),
   NA()
)</f>
        <v>0</v>
      </c>
      <c r="Y106" s="225" t="e" cm="1">
        <f t="array" ref="Y106">IFERROR(
   _xlfn.IFS(
       $Y$104&lt;&gt;"x", NA(),
       $AC69&lt;&gt;"", MAX(1.1*_xlfn.NORM.S.DIST($AC69, FALSE), 0.2)
   ),
   NA()
)</f>
        <v>#N/A</v>
      </c>
      <c r="Z106" s="251" t="str" cm="1">
        <f t="array" ref="Z106">_xlfn.IFS(
            $Y69="RIGHT", " &gt; ",
            $Y69="LEFT", " &lt; "
        )</f>
        <v xml:space="preserve"> &lt; </v>
      </c>
      <c r="AA106" s="251" t="str" cm="1">
        <f t="array" ref="AA106">_xlfn.IFS(
            $Y69="RIGHT", "⟶",
            $Y69="LEFT", "⟵",
             $Y69="TWO", "⟵  ⟶",
            TRUE, "⟵ ? ⟶"
        )</f>
        <v>⟵</v>
      </c>
      <c r="AB106" s="252" t="str">
        <f>IF(
    AND($AB$104="x", $AB69&lt;&gt;""),
    $AB$59 &amp; Z106 &amp;
    TEXT(
        $AB69,
        IF(
            AG64 = 0,
            "#,##0",
            "#,##0." &amp; REPT("0", AG64)
        )
    ),
   ""
)</f>
        <v/>
      </c>
      <c r="AC106" s="251" t="str">
        <f>IF(
    AND($AC$104="x", $AC69&lt;&gt;""),
    "  "&amp;$AC$105 &amp; Z106 &amp; TEXT($AC69, "0.00"),
   ""
)</f>
        <v/>
      </c>
      <c r="AD106" s="251" t="str">
        <f>IF(
       AND($AD$104="x",$AD69&lt;&gt;""),
        " = "&amp;TEXT($AD69,"#0.0%"),
        ""
)</f>
        <v/>
      </c>
      <c r="AE106" s="253" t="str">
        <f>IF($Y69="LEFT",AA106&amp;" "&amp;W106,W106&amp;" "&amp;AA106) &amp; CHAR(10) &amp;
"P( " &amp; AB106 &amp; AC106 &amp; " )" &amp; AD106</f>
        <v>⟵ 
P(  )</v>
      </c>
      <c r="AF106" s="65"/>
      <c r="AG106" s="65"/>
      <c r="AH106" s="65"/>
      <c r="AI106" s="65"/>
      <c r="AJ106" s="65"/>
      <c r="AK106" s="65"/>
      <c r="AL106" s="216">
        <f t="shared" si="5"/>
        <v>-0.750000000000002</v>
      </c>
      <c r="AM106" s="216">
        <f t="shared" si="4"/>
        <v>0.30113743215480399</v>
      </c>
      <c r="AN106" s="216" t="e" cm="1">
        <f t="array" ref="AN106">_xlfn.IFS(
    FALSE, N("Check if X1 shading is ON"),
    $AN$50&lt;&gt;"x", NA(),
    FALSE, N("Check if case is 'LEFT' and x axis value less than z score"),
    AND($Y$69 = "LEFT", $AL106 &lt; IF($AC$69="", 0, $AC$69)), $AM106,
    FALSE, N("Check if case is 'RIGHT' and x axis value greater than z score"),
    AND($Y$69 = "RIGHT", $AL106 &gt; IF($AC$69="", 0, $AC$69)), $AM106,
    FALSE, N("Check if case is 'TWO' and both directions"),
    AND(
        $Y$69 = "TWO",
        OR($AL106 &lt; -ABS($AC$69), $AL106 &gt; ABS($AC$70))
    ), $AM106,
    FALSE, N("Default case: Return NA()"),
    TRUE, NA()
)</f>
        <v>#N/A</v>
      </c>
      <c r="AO106" s="216" t="e" cm="1">
        <f t="array" ref="AO106">_xlfn.IFS(
    FALSE, N("Check if X1 shading is ON"),
    $AN$50&lt;&gt;"x", NA(),
    FALSE, N("Check if case is 'LEFT' and x axis value less than z score"),
    AND($Y$70 = "LEFT", $AL106 &lt; IF($AC$70="", 0, $AC$70)), $AM106,
    FALSE, N("Check if case is 'RIGHT' and x axis value greater than z score"),
    AND($Y$70 = "RIGHT", $AL106 &gt; IF($AC$70="", 0, $AC$70)), $AM106,
    FALSE, N("Default case: Return NA()"),
    TRUE, NA()
)</f>
        <v>#N/A</v>
      </c>
      <c r="AP106" s="216" t="e" cm="1">
        <f t="array" ref="AP106">_xlfn.IFS(
    FALSE, N("Check if X1 shading is ON"),
    $AP$50&lt;&gt;"x", NA(),
    FALSE, N("Check if case is 'LEFT' and x axis value less than z score"),
    AND($Y$73 = "LEFT", $AL106 &lt; IF($AC$73="", 0, $AC$73)), $AM106,
    FALSE, N("Check if case is 'RIGHT' and x axis value greater than z score"),
    AND($Y$73 = "RIGHT", $AL106 &gt; IF($AC$73="", 0, $AC$73)), $AM106,
    FALSE, N("Check if case is 'TWO' and both directions"),
    AND(
        $Y$73 = "TWO",
        OR($AL106 &lt; -ABS($AC$73), $AL106 &gt; ABS($AC$73))
    ), $AM106,
    FALSE, N("Default case: Return NA()"),
    TRUE, NA()
)</f>
        <v>#N/A</v>
      </c>
      <c r="AQ106" s="65"/>
      <c r="AR106" s="211">
        <v>-0.83333333333333526</v>
      </c>
      <c r="AS106" s="211">
        <v>0.13400000000000001</v>
      </c>
      <c r="AT106" s="211">
        <f t="shared" si="11"/>
        <v>0.13400000000000001</v>
      </c>
      <c r="AU106" s="211" t="str">
        <f t="shared" si="12"/>
        <v>x</v>
      </c>
    </row>
    <row r="107" spans="2:47" s="21" customFormat="1" ht="19" customHeight="1">
      <c r="B107" s="41" t="s">
        <v>512</v>
      </c>
      <c r="C107" s="41" t="s">
        <v>513</v>
      </c>
      <c r="D107" s="41" t="s">
        <v>514</v>
      </c>
      <c r="E107" s="138">
        <v>14.4</v>
      </c>
      <c r="F107" s="33"/>
      <c r="G107" s="44" t="s">
        <v>515</v>
      </c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 s="250" t="s">
        <v>516</v>
      </c>
      <c r="W107" s="243" t="str">
        <f>$X70</f>
        <v/>
      </c>
      <c r="X107" s="225" cm="1">
        <f t="array" ref="X107">IFERROR(
   _xlfn.IFS(
       FALSE, N("Use the value of z if it is not empty"),
       $AC70&lt;&gt;"", $AC70,
       FALSE, N("Calculate (x - μ) / σ if μ, σ, and x are numbers"),
       AND(ISNUMBER($Z70), ISNUMBER($AA70), ISNUMBER($AB70)), ($AB70 - $Z70) / $AA70,
       FALSE, N("Fallback to 0 if no conditions are met"),
       TRUE, 0
   ),
   NA()
)</f>
        <v>0</v>
      </c>
      <c r="Y107" s="225" t="e" cm="1">
        <f t="array" ref="Y107">IFERROR(
   _xlfn.IFS(
       $Y$104&lt;&gt;"x", NA(),
       $AC70&lt;&gt;"", MAX(1.1*_xlfn.NORM.S.DIST($AC70, FALSE), 0.2)
   ),
   NA()
)</f>
        <v>#N/A</v>
      </c>
      <c r="Z107" s="251" t="e" cm="1">
        <f t="array" ref="Z107">_xlfn.IFS(
            $Y70="RIGHT", " &gt; ",
            $Y70="LEFT", " &lt; "
        )</f>
        <v>#N/A</v>
      </c>
      <c r="AA107" s="251" t="str" cm="1">
        <f t="array" ref="AA107">_xlfn.IFS(
            $Y70="RIGHT", "⟶",
            $Y70="LEFT", "⟵",
             $Y70="TWO", "⟵  ⟶",
            TRUE, "⟵ ? ⟶"
        )</f>
        <v>⟵ ? ⟶</v>
      </c>
      <c r="AB107" s="252" t="str">
        <f>IF(
    AND($AB$104="x", $AB70&lt;&gt;""),
    $AB$59 &amp; Z107 &amp;
    TEXT(
        $AB70,
        IF(
            AG64 = 0,
            "#,##0",
            "#,##0." &amp; REPT("0", AG64)
        )
    ),
   ""
)</f>
        <v/>
      </c>
      <c r="AC107" s="251" t="str">
        <f>IF(
    AND($AC$104="x", $AC70&lt;&gt;""),
    "  "&amp;$AC$105 &amp; Z107 &amp; TEXT($AC70, "0.00"),
   ""
)</f>
        <v/>
      </c>
      <c r="AD107" s="251" t="str">
        <f>IF(
       AND($AD$104="x",$AD70&lt;&gt;""),
        " = "&amp;TEXT($AD70,"#0.0%"),
        ""
)</f>
        <v/>
      </c>
      <c r="AE107" s="253" t="str">
        <f>IF($Y70="LEFT",AA107&amp;" "&amp;W107,W107&amp;" "&amp;AA107) &amp; CHAR(10) &amp;
"P( " &amp; AB107 &amp; AC107 &amp; " )" &amp; AD107</f>
        <v xml:space="preserve"> ⟵ ? ⟶
P(  )</v>
      </c>
      <c r="AF107" s="65"/>
      <c r="AG107" s="65"/>
      <c r="AH107" s="65"/>
      <c r="AI107" s="65"/>
      <c r="AJ107" s="65"/>
      <c r="AK107" s="65"/>
      <c r="AL107" s="216">
        <f t="shared" si="5"/>
        <v>-0.70833333333333537</v>
      </c>
      <c r="AM107" s="216">
        <f t="shared" si="4"/>
        <v>0.31042697552584209</v>
      </c>
      <c r="AN107" s="216" t="e" cm="1">
        <f t="array" ref="AN107">_xlfn.IFS(
    FALSE, N("Check if X1 shading is ON"),
    $AN$50&lt;&gt;"x", NA(),
    FALSE, N("Check if case is 'LEFT' and x axis value less than z score"),
    AND($Y$69 = "LEFT", $AL107 &lt; IF($AC$69="", 0, $AC$69)), $AM107,
    FALSE, N("Check if case is 'RIGHT' and x axis value greater than z score"),
    AND($Y$69 = "RIGHT", $AL107 &gt; IF($AC$69="", 0, $AC$69)), $AM107,
    FALSE, N("Check if case is 'TWO' and both directions"),
    AND(
        $Y$69 = "TWO",
        OR($AL107 &lt; -ABS($AC$69), $AL107 &gt; ABS($AC$70))
    ), $AM107,
    FALSE, N("Default case: Return NA()"),
    TRUE, NA()
)</f>
        <v>#N/A</v>
      </c>
      <c r="AO107" s="216" t="e" cm="1">
        <f t="array" ref="AO107">_xlfn.IFS(
    FALSE, N("Check if X1 shading is ON"),
    $AN$50&lt;&gt;"x", NA(),
    FALSE, N("Check if case is 'LEFT' and x axis value less than z score"),
    AND($Y$70 = "LEFT", $AL107 &lt; IF($AC$70="", 0, $AC$70)), $AM107,
    FALSE, N("Check if case is 'RIGHT' and x axis value greater than z score"),
    AND($Y$70 = "RIGHT", $AL107 &gt; IF($AC$70="", 0, $AC$70)), $AM107,
    FALSE, N("Default case: Return NA()"),
    TRUE, NA()
)</f>
        <v>#N/A</v>
      </c>
      <c r="AP107" s="216" t="e" cm="1">
        <f t="array" ref="AP107">_xlfn.IFS(
    FALSE, N("Check if X1 shading is ON"),
    $AP$50&lt;&gt;"x", NA(),
    FALSE, N("Check if case is 'LEFT' and x axis value less than z score"),
    AND($Y$73 = "LEFT", $AL107 &lt; IF($AC$73="", 0, $AC$73)), $AM107,
    FALSE, N("Check if case is 'RIGHT' and x axis value greater than z score"),
    AND($Y$73 = "RIGHT", $AL107 &gt; IF($AC$73="", 0, $AC$73)), $AM107,
    FALSE, N("Check if case is 'TWO' and both directions"),
    AND(
        $Y$73 = "TWO",
        OR($AL107 &lt; -ABS($AC$73), $AL107 &gt; ABS($AC$73))
    ), $AM107,
    FALSE, N("Default case: Return NA()"),
    TRUE, NA()
)</f>
        <v>#N/A</v>
      </c>
      <c r="AQ107" s="65"/>
      <c r="AR107" s="211">
        <v>-0.66666666666666874</v>
      </c>
      <c r="AS107" s="211">
        <v>0.13400000000000001</v>
      </c>
      <c r="AT107" s="211">
        <f t="shared" si="11"/>
        <v>0.13400000000000001</v>
      </c>
      <c r="AU107" s="211" t="str">
        <f t="shared" si="12"/>
        <v>x</v>
      </c>
    </row>
    <row r="108" spans="2:47" s="21" customFormat="1" ht="15.5">
      <c r="B108" s="41" t="s">
        <v>517</v>
      </c>
      <c r="C108" s="41" t="s">
        <v>343</v>
      </c>
      <c r="D108" s="41" t="s">
        <v>306</v>
      </c>
      <c r="E108" s="138">
        <v>14.65</v>
      </c>
      <c r="F108" s="33"/>
      <c r="G108" s="374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 s="67"/>
      <c r="W108" s="67"/>
      <c r="X108" s="67"/>
      <c r="Y108" s="67"/>
      <c r="Z108" s="86"/>
      <c r="AA108" s="86"/>
      <c r="AB108" s="86"/>
      <c r="AC108" s="84"/>
      <c r="AD108" s="92"/>
      <c r="AE108" s="65"/>
      <c r="AF108" s="65"/>
      <c r="AG108" s="65"/>
      <c r="AH108" s="65"/>
      <c r="AI108" s="65"/>
      <c r="AJ108" s="65"/>
      <c r="AK108" s="65"/>
      <c r="AL108" s="216">
        <f t="shared" si="5"/>
        <v>-0.66666666666666874</v>
      </c>
      <c r="AM108" s="216">
        <f t="shared" si="4"/>
        <v>0.31944800552235181</v>
      </c>
      <c r="AN108" s="216" t="e" cm="1">
        <f t="array" ref="AN108">_xlfn.IFS(
    FALSE, N("Check if X1 shading is ON"),
    $AN$50&lt;&gt;"x", NA(),
    FALSE, N("Check if case is 'LEFT' and x axis value less than z score"),
    AND($Y$69 = "LEFT", $AL108 &lt; IF($AC$69="", 0, $AC$69)), $AM108,
    FALSE, N("Check if case is 'RIGHT' and x axis value greater than z score"),
    AND($Y$69 = "RIGHT", $AL108 &gt; IF($AC$69="", 0, $AC$69)), $AM108,
    FALSE, N("Check if case is 'TWO' and both directions"),
    AND(
        $Y$69 = "TWO",
        OR($AL108 &lt; -ABS($AC$69), $AL108 &gt; ABS($AC$70))
    ), $AM108,
    FALSE, N("Default case: Return NA()"),
    TRUE, NA()
)</f>
        <v>#N/A</v>
      </c>
      <c r="AO108" s="216" t="e" cm="1">
        <f t="array" ref="AO108">_xlfn.IFS(
    FALSE, N("Check if X1 shading is ON"),
    $AN$50&lt;&gt;"x", NA(),
    FALSE, N("Check if case is 'LEFT' and x axis value less than z score"),
    AND($Y$70 = "LEFT", $AL108 &lt; IF($AC$70="", 0, $AC$70)), $AM108,
    FALSE, N("Check if case is 'RIGHT' and x axis value greater than z score"),
    AND($Y$70 = "RIGHT", $AL108 &gt; IF($AC$70="", 0, $AC$70)), $AM108,
    FALSE, N("Default case: Return NA()"),
    TRUE, NA()
)</f>
        <v>#N/A</v>
      </c>
      <c r="AP108" s="216" t="e" cm="1">
        <f t="array" ref="AP108">_xlfn.IFS(
    FALSE, N("Check if X1 shading is ON"),
    $AP$50&lt;&gt;"x", NA(),
    FALSE, N("Check if case is 'LEFT' and x axis value less than z score"),
    AND($Y$73 = "LEFT", $AL108 &lt; IF($AC$73="", 0, $AC$73)), $AM108,
    FALSE, N("Check if case is 'RIGHT' and x axis value greater than z score"),
    AND($Y$73 = "RIGHT", $AL108 &gt; IF($AC$73="", 0, $AC$73)), $AM108,
    FALSE, N("Check if case is 'TWO' and both directions"),
    AND(
        $Y$73 = "TWO",
        OR($AL108 &lt; -ABS($AC$73), $AL108 &gt; ABS($AC$73))
    ), $AM108,
    FALSE, N("Default case: Return NA()"),
    TRUE, NA()
)</f>
        <v>#N/A</v>
      </c>
      <c r="AQ108" s="65"/>
      <c r="AR108" s="211">
        <v>-0.50000000000000222</v>
      </c>
      <c r="AS108" s="211">
        <v>0.13400000000000001</v>
      </c>
      <c r="AT108" s="211">
        <f t="shared" si="11"/>
        <v>0.13400000000000001</v>
      </c>
      <c r="AU108" s="211" t="str">
        <f t="shared" si="12"/>
        <v>x</v>
      </c>
    </row>
    <row r="109" spans="2:47" s="21" customFormat="1" ht="15.5">
      <c r="B109" s="41" t="s">
        <v>518</v>
      </c>
      <c r="C109" s="41" t="s">
        <v>519</v>
      </c>
      <c r="D109" s="41" t="s">
        <v>520</v>
      </c>
      <c r="E109" s="138">
        <v>15</v>
      </c>
      <c r="F109" s="33"/>
      <c r="G109" s="43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 s="239" t="s">
        <v>521</v>
      </c>
      <c r="W109" s="67"/>
      <c r="X109" s="67"/>
      <c r="Y109" s="216" t="str">
        <f>AG55</f>
        <v>x</v>
      </c>
      <c r="Z109" s="86"/>
      <c r="AA109" s="86"/>
      <c r="AB109" s="216" t="str">
        <f>AG57</f>
        <v>x</v>
      </c>
      <c r="AC109" s="216" t="str">
        <f>AG58</f>
        <v>x</v>
      </c>
      <c r="AD109" s="216" t="str">
        <f>AG59</f>
        <v>x</v>
      </c>
      <c r="AE109" s="65"/>
      <c r="AF109" s="65"/>
      <c r="AG109" s="65"/>
      <c r="AH109" s="65"/>
      <c r="AI109" s="65"/>
      <c r="AJ109" s="65"/>
      <c r="AK109" s="65"/>
      <c r="AL109" s="216">
        <f t="shared" si="5"/>
        <v>-0.62500000000000211</v>
      </c>
      <c r="AM109" s="216">
        <f t="shared" si="4"/>
        <v>0.32816096855037463</v>
      </c>
      <c r="AN109" s="216" t="e" cm="1">
        <f t="array" ref="AN109">_xlfn.IFS(
    FALSE, N("Check if X1 shading is ON"),
    $AN$50&lt;&gt;"x", NA(),
    FALSE, N("Check if case is 'LEFT' and x axis value less than z score"),
    AND($Y$69 = "LEFT", $AL109 &lt; IF($AC$69="", 0, $AC$69)), $AM109,
    FALSE, N("Check if case is 'RIGHT' and x axis value greater than z score"),
    AND($Y$69 = "RIGHT", $AL109 &gt; IF($AC$69="", 0, $AC$69)), $AM109,
    FALSE, N("Check if case is 'TWO' and both directions"),
    AND(
        $Y$69 = "TWO",
        OR($AL109 &lt; -ABS($AC$69), $AL109 &gt; ABS($AC$70))
    ), $AM109,
    FALSE, N("Default case: Return NA()"),
    TRUE, NA()
)</f>
        <v>#N/A</v>
      </c>
      <c r="AO109" s="216" t="e" cm="1">
        <f t="array" ref="AO109">_xlfn.IFS(
    FALSE, N("Check if X1 shading is ON"),
    $AN$50&lt;&gt;"x", NA(),
    FALSE, N("Check if case is 'LEFT' and x axis value less than z score"),
    AND($Y$70 = "LEFT", $AL109 &lt; IF($AC$70="", 0, $AC$70)), $AM109,
    FALSE, N("Check if case is 'RIGHT' and x axis value greater than z score"),
    AND($Y$70 = "RIGHT", $AL109 &gt; IF($AC$70="", 0, $AC$70)), $AM109,
    FALSE, N("Default case: Return NA()"),
    TRUE, NA()
)</f>
        <v>#N/A</v>
      </c>
      <c r="AP109" s="216" t="e" cm="1">
        <f t="array" ref="AP109">_xlfn.IFS(
    FALSE, N("Check if X1 shading is ON"),
    $AP$50&lt;&gt;"x", NA(),
    FALSE, N("Check if case is 'LEFT' and x axis value less than z score"),
    AND($Y$73 = "LEFT", $AL109 &lt; IF($AC$73="", 0, $AC$73)), $AM109,
    FALSE, N("Check if case is 'RIGHT' and x axis value greater than z score"),
    AND($Y$73 = "RIGHT", $AL109 &gt; IF($AC$73="", 0, $AC$73)), $AM109,
    FALSE, N("Check if case is 'TWO' and both directions"),
    AND(
        $Y$73 = "TWO",
        OR($AL109 &lt; -ABS($AC$73), $AL109 &gt; ABS($AC$73))
    ), $AM109,
    FALSE, N("Default case: Return NA()"),
    TRUE, NA()
)</f>
        <v>#N/A</v>
      </c>
      <c r="AQ109" s="65"/>
      <c r="AR109" s="211">
        <v>-0.33333333333333548</v>
      </c>
      <c r="AS109" s="211">
        <v>0.13400000000000001</v>
      </c>
      <c r="AT109" s="211">
        <f t="shared" si="11"/>
        <v>0.13400000000000001</v>
      </c>
      <c r="AU109" s="211" t="str">
        <f t="shared" si="12"/>
        <v>x</v>
      </c>
    </row>
    <row r="110" spans="2:47" s="21" customFormat="1" ht="15.5">
      <c r="B110" s="33"/>
      <c r="C110" s="33"/>
      <c r="D110" s="33"/>
      <c r="E110" s="34"/>
      <c r="F110" s="33"/>
      <c r="G110" s="46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 s="67"/>
      <c r="W110" s="67"/>
      <c r="X110" s="249" t="s">
        <v>178</v>
      </c>
      <c r="Y110" s="241" t="s">
        <v>403</v>
      </c>
      <c r="Z110" s="225" t="s">
        <v>506</v>
      </c>
      <c r="AA110" s="225" t="s">
        <v>507</v>
      </c>
      <c r="AB110" s="226" t="s">
        <v>178</v>
      </c>
      <c r="AC110" s="226" t="str">
        <f>AC105</f>
        <v>z</v>
      </c>
      <c r="AD110" s="225" t="s">
        <v>170</v>
      </c>
      <c r="AE110" s="217" t="s">
        <v>404</v>
      </c>
      <c r="AF110" s="65"/>
      <c r="AG110" s="65"/>
      <c r="AH110" s="65"/>
      <c r="AI110" s="65"/>
      <c r="AJ110" s="65"/>
      <c r="AK110" s="65"/>
      <c r="AL110" s="216">
        <f t="shared" si="5"/>
        <v>-0.58333333333333548</v>
      </c>
      <c r="AM110" s="216">
        <f t="shared" si="4"/>
        <v>0.33652682274495277</v>
      </c>
      <c r="AN110" s="216" t="e" cm="1">
        <f t="array" ref="AN110">_xlfn.IFS(
    FALSE, N("Check if X1 shading is ON"),
    $AN$50&lt;&gt;"x", NA(),
    FALSE, N("Check if case is 'LEFT' and x axis value less than z score"),
    AND($Y$69 = "LEFT", $AL110 &lt; IF($AC$69="", 0, $AC$69)), $AM110,
    FALSE, N("Check if case is 'RIGHT' and x axis value greater than z score"),
    AND($Y$69 = "RIGHT", $AL110 &gt; IF($AC$69="", 0, $AC$69)), $AM110,
    FALSE, N("Check if case is 'TWO' and both directions"),
    AND(
        $Y$69 = "TWO",
        OR($AL110 &lt; -ABS($AC$69), $AL110 &gt; ABS($AC$70))
    ), $AM110,
    FALSE, N("Default case: Return NA()"),
    TRUE, NA()
)</f>
        <v>#N/A</v>
      </c>
      <c r="AO110" s="216" t="e" cm="1">
        <f t="array" ref="AO110">_xlfn.IFS(
    FALSE, N("Check if X1 shading is ON"),
    $AN$50&lt;&gt;"x", NA(),
    FALSE, N("Check if case is 'LEFT' and x axis value less than z score"),
    AND($Y$70 = "LEFT", $AL110 &lt; IF($AC$70="", 0, $AC$70)), $AM110,
    FALSE, N("Check if case is 'RIGHT' and x axis value greater than z score"),
    AND($Y$70 = "RIGHT", $AL110 &gt; IF($AC$70="", 0, $AC$70)), $AM110,
    FALSE, N("Default case: Return NA()"),
    TRUE, NA()
)</f>
        <v>#N/A</v>
      </c>
      <c r="AP110" s="216" t="e" cm="1">
        <f t="array" ref="AP110">_xlfn.IFS(
    FALSE, N("Check if X1 shading is ON"),
    $AP$50&lt;&gt;"x", NA(),
    FALSE, N("Check if case is 'LEFT' and x axis value less than z score"),
    AND($Y$73 = "LEFT", $AL110 &lt; IF($AC$73="", 0, $AC$73)), $AM110,
    FALSE, N("Check if case is 'RIGHT' and x axis value greater than z score"),
    AND($Y$73 = "RIGHT", $AL110 &gt; IF($AC$73="", 0, $AC$73)), $AM110,
    FALSE, N("Check if case is 'TWO' and both directions"),
    AND(
        $Y$73 = "TWO",
        OR($AL110 &lt; -ABS($AC$73), $AL110 &gt; ABS($AC$73))
    ), $AM110,
    FALSE, N("Default case: Return NA()"),
    TRUE, NA()
)</f>
        <v>#N/A</v>
      </c>
      <c r="AQ110" s="65"/>
      <c r="AR110" s="211">
        <v>-0.16666666666666879</v>
      </c>
      <c r="AS110" s="211">
        <v>0.13400000000000001</v>
      </c>
      <c r="AT110" s="211">
        <f t="shared" si="11"/>
        <v>0.13400000000000001</v>
      </c>
      <c r="AU110" s="211" t="str">
        <f t="shared" si="12"/>
        <v>x</v>
      </c>
    </row>
    <row r="111" spans="2:47" s="21" customFormat="1" ht="46.5">
      <c r="B111" s="33"/>
      <c r="C111" s="33"/>
      <c r="D111" s="33"/>
      <c r="E111" s="34"/>
      <c r="F111" s="33"/>
      <c r="G111" s="46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 s="250" t="s">
        <v>522</v>
      </c>
      <c r="W111" s="254" t="str">
        <f>X73</f>
        <v/>
      </c>
      <c r="X111" s="225">
        <f>IFERROR(
   MAX(-3.9, MIN(3.9,
       _xlfn.IFS(
           FALSE, N("Check if the Case display is ON"),
           Y72&lt;&gt;"x", NA(),
           FALSE, N("Use the value of z if it is not empty"),
           AC73&lt;&gt;"", AC73,
           FALSE, N("Calculate (x - μ) / σ if μ, σ, and x are numbers"),
           AND(ISNUMBER(Z73), ISNUMBER(AA73), ISNUMBER(AB73)), (AB73 - Z73) / AA73,
           FALSE, N("Fallback to 0 if no conditions are met"),
           TRUE, 0
       )
   )),
   NA()
)</f>
        <v>0</v>
      </c>
      <c r="Y111" s="225" t="e" cm="1">
        <f t="array" ref="Y111">IFERROR(
   _xlfn.IFS(
       Y109&lt;&gt;"x", NA(),
       AC73&lt;&gt;"", MAX(1.1*_xlfn.NORM.S.DIST(AC73, FALSE), 0.1)
   ),
   NA()
)</f>
        <v>#N/A</v>
      </c>
      <c r="Z111" s="251" t="e" cm="1">
        <f t="array" ref="Z111">_xlfn.IFS(
            $Y73="RIGHT", " &gt; ",
            $Y73="LEFT", " &lt; "
        )</f>
        <v>#N/A</v>
      </c>
      <c r="AA111" s="251" t="str" cm="1">
        <f t="array" ref="AA111">_xlfn.IFS(
            Y73="RIGHT", "⟶",
            Y73="LEFT", "⟵",
            TRUE, "⟵ ? ⟶"
        )</f>
        <v>⟵ ? ⟶</v>
      </c>
      <c r="AB111" s="252" t="str">
        <f>IF(
    AND(AB109="x", AB73&lt;&gt;""),
    $AB$68 &amp; Z111 &amp;
    TEXT(
        AB73,
        IF(
            AG64 = 0,
            "#,##0",
            "#,##0." &amp; REPT("0", AG64)
        )
    ),
 ""
)</f>
        <v/>
      </c>
      <c r="AC111" s="251" t="str">
        <f>IF(
    AND(AC109="x", AC73&lt;&gt;""),
    " "&amp; AC110 &amp; Z111 &amp; TEXT(AC73, "0.00"),
   ""
)</f>
        <v/>
      </c>
      <c r="AD111" s="251" t="str">
        <f>IF(
       AND($AD109="x",AD73&lt;&gt;""),
        " = "&amp;TEXT(AD73,"#0.0%"),
       ""
)</f>
        <v/>
      </c>
      <c r="AE111" s="253" t="str">
        <f>IF(Y73="LEFT",AA111&amp;" "&amp;W111,W111&amp;" "&amp;AA111) &amp; CHAR(10) &amp;
"P( " &amp; AB111 &amp; AC111 &amp; " )" &amp; AD111</f>
        <v xml:space="preserve"> ⟵ ? ⟶
P(  )</v>
      </c>
      <c r="AF111" s="65"/>
      <c r="AG111" s="65"/>
      <c r="AH111" s="65"/>
      <c r="AI111" s="65"/>
      <c r="AJ111" s="65"/>
      <c r="AK111" s="65"/>
      <c r="AL111" s="216">
        <f t="shared" si="5"/>
        <v>-0.54166666666666885</v>
      </c>
      <c r="AM111" s="216">
        <f t="shared" si="4"/>
        <v>0.34450732636471215</v>
      </c>
      <c r="AN111" s="216" t="e" cm="1">
        <f t="array" ref="AN111">_xlfn.IFS(
    FALSE, N("Check if X1 shading is ON"),
    $AN$50&lt;&gt;"x", NA(),
    FALSE, N("Check if case is 'LEFT' and x axis value less than z score"),
    AND($Y$69 = "LEFT", $AL111 &lt; IF($AC$69="", 0, $AC$69)), $AM111,
    FALSE, N("Check if case is 'RIGHT' and x axis value greater than z score"),
    AND($Y$69 = "RIGHT", $AL111 &gt; IF($AC$69="", 0, $AC$69)), $AM111,
    FALSE, N("Check if case is 'TWO' and both directions"),
    AND(
        $Y$69 = "TWO",
        OR($AL111 &lt; -ABS($AC$69), $AL111 &gt; ABS($AC$70))
    ), $AM111,
    FALSE, N("Default case: Return NA()"),
    TRUE, NA()
)</f>
        <v>#N/A</v>
      </c>
      <c r="AO111" s="216" t="e" cm="1">
        <f t="array" ref="AO111">_xlfn.IFS(
    FALSE, N("Check if X1 shading is ON"),
    $AN$50&lt;&gt;"x", NA(),
    FALSE, N("Check if case is 'LEFT' and x axis value less than z score"),
    AND($Y$70 = "LEFT", $AL111 &lt; IF($AC$70="", 0, $AC$70)), $AM111,
    FALSE, N("Check if case is 'RIGHT' and x axis value greater than z score"),
    AND($Y$70 = "RIGHT", $AL111 &gt; IF($AC$70="", 0, $AC$70)), $AM111,
    FALSE, N("Default case: Return NA()"),
    TRUE, NA()
)</f>
        <v>#N/A</v>
      </c>
      <c r="AP111" s="216" t="e" cm="1">
        <f t="array" ref="AP111">_xlfn.IFS(
    FALSE, N("Check if X1 shading is ON"),
    $AP$50&lt;&gt;"x", NA(),
    FALSE, N("Check if case is 'LEFT' and x axis value less than z score"),
    AND($Y$73 = "LEFT", $AL111 &lt; IF($AC$73="", 0, $AC$73)), $AM111,
    FALSE, N("Check if case is 'RIGHT' and x axis value greater than z score"),
    AND($Y$73 = "RIGHT", $AL111 &gt; IF($AC$73="", 0, $AC$73)), $AM111,
    FALSE, N("Check if case is 'TWO' and both directions"),
    AND(
        $Y$73 = "TWO",
        OR($AL111 &lt; -ABS($AC$73), $AL111 &gt; ABS($AC$73))
    ), $AM111,
    FALSE, N("Default case: Return NA()"),
    TRUE, NA()
)</f>
        <v>#N/A</v>
      </c>
      <c r="AQ111" s="65"/>
      <c r="AR111" s="211">
        <v>0.16666666666666449</v>
      </c>
      <c r="AS111" s="211">
        <v>0.13400000000000001</v>
      </c>
      <c r="AT111" s="211">
        <f t="shared" si="11"/>
        <v>0.13400000000000001</v>
      </c>
      <c r="AU111" s="211" t="str">
        <f t="shared" si="12"/>
        <v>x</v>
      </c>
    </row>
    <row r="112" spans="2:47" s="21" customFormat="1" ht="15.5">
      <c r="B112"/>
      <c r="C112"/>
      <c r="D112"/>
      <c r="E112" s="2"/>
      <c r="F112"/>
      <c r="G112" s="43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 s="67"/>
      <c r="W112" s="32"/>
      <c r="X112" s="32"/>
      <c r="Y112" s="67"/>
      <c r="Z112" s="67"/>
      <c r="AA112" s="67"/>
      <c r="AB112" s="65"/>
      <c r="AC112" s="65"/>
      <c r="AD112" s="65"/>
      <c r="AE112" s="65"/>
      <c r="AF112" s="65"/>
      <c r="AG112" s="65"/>
      <c r="AH112" s="65"/>
      <c r="AI112" s="65"/>
      <c r="AJ112" s="65"/>
      <c r="AK112" s="65"/>
      <c r="AL112" s="216">
        <f t="shared" si="5"/>
        <v>-0.50000000000000222</v>
      </c>
      <c r="AM112" s="216">
        <f t="shared" si="4"/>
        <v>0.35206532676429914</v>
      </c>
      <c r="AN112" s="216" t="e" cm="1">
        <f t="array" ref="AN112">_xlfn.IFS(
    FALSE, N("Check if X1 shading is ON"),
    $AN$50&lt;&gt;"x", NA(),
    FALSE, N("Check if case is 'LEFT' and x axis value less than z score"),
    AND($Y$69 = "LEFT", $AL112 &lt; IF($AC$69="", 0, $AC$69)), $AM112,
    FALSE, N("Check if case is 'RIGHT' and x axis value greater than z score"),
    AND($Y$69 = "RIGHT", $AL112 &gt; IF($AC$69="", 0, $AC$69)), $AM112,
    FALSE, N("Check if case is 'TWO' and both directions"),
    AND(
        $Y$69 = "TWO",
        OR($AL112 &lt; -ABS($AC$69), $AL112 &gt; ABS($AC$70))
    ), $AM112,
    FALSE, N("Default case: Return NA()"),
    TRUE, NA()
)</f>
        <v>#N/A</v>
      </c>
      <c r="AO112" s="216" t="e" cm="1">
        <f t="array" ref="AO112">_xlfn.IFS(
    FALSE, N("Check if X1 shading is ON"),
    $AN$50&lt;&gt;"x", NA(),
    FALSE, N("Check if case is 'LEFT' and x axis value less than z score"),
    AND($Y$70 = "LEFT", $AL112 &lt; IF($AC$70="", 0, $AC$70)), $AM112,
    FALSE, N("Check if case is 'RIGHT' and x axis value greater than z score"),
    AND($Y$70 = "RIGHT", $AL112 &gt; IF($AC$70="", 0, $AC$70)), $AM112,
    FALSE, N("Default case: Return NA()"),
    TRUE, NA()
)</f>
        <v>#N/A</v>
      </c>
      <c r="AP112" s="216" t="e" cm="1">
        <f t="array" ref="AP112">_xlfn.IFS(
    FALSE, N("Check if X1 shading is ON"),
    $AP$50&lt;&gt;"x", NA(),
    FALSE, N("Check if case is 'LEFT' and x axis value less than z score"),
    AND($Y$73 = "LEFT", $AL112 &lt; IF($AC$73="", 0, $AC$73)), $AM112,
    FALSE, N("Check if case is 'RIGHT' and x axis value greater than z score"),
    AND($Y$73 = "RIGHT", $AL112 &gt; IF($AC$73="", 0, $AC$73)), $AM112,
    FALSE, N("Check if case is 'TWO' and both directions"),
    AND(
        $Y$73 = "TWO",
        OR($AL112 &lt; -ABS($AC$73), $AL112 &gt; ABS($AC$73))
    ), $AM112,
    FALSE, N("Default case: Return NA()"),
    TRUE, NA()
)</f>
        <v>#N/A</v>
      </c>
      <c r="AQ112" s="65"/>
      <c r="AR112" s="211">
        <v>0.33333333333333115</v>
      </c>
      <c r="AS112" s="211">
        <v>0.13400000000000001</v>
      </c>
      <c r="AT112" s="211">
        <f t="shared" si="11"/>
        <v>0.13400000000000001</v>
      </c>
      <c r="AU112" s="211" t="str">
        <f t="shared" si="12"/>
        <v>x</v>
      </c>
    </row>
    <row r="113" spans="2:47" s="21" customFormat="1" ht="15.5">
      <c r="B113"/>
      <c r="C113"/>
      <c r="D113"/>
      <c r="E113" s="2"/>
      <c r="F113"/>
      <c r="G113" s="4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 s="67"/>
      <c r="W113" s="32"/>
      <c r="X113" s="32"/>
      <c r="Y113" s="67"/>
      <c r="Z113" s="67"/>
      <c r="AA113" s="67"/>
      <c r="AB113" s="65"/>
      <c r="AC113" s="65"/>
      <c r="AD113" s="65"/>
      <c r="AE113" s="65"/>
      <c r="AF113" s="65"/>
      <c r="AG113" s="65"/>
      <c r="AH113" s="65"/>
      <c r="AI113" s="65"/>
      <c r="AJ113" s="65"/>
      <c r="AK113" s="65"/>
      <c r="AL113" s="216">
        <f t="shared" si="5"/>
        <v>-0.45833333333333554</v>
      </c>
      <c r="AM113" s="216">
        <f t="shared" si="4"/>
        <v>0.35916504691680912</v>
      </c>
      <c r="AN113" s="216" t="e" cm="1">
        <f t="array" ref="AN113">_xlfn.IFS(
    FALSE, N("Check if X1 shading is ON"),
    $AN$50&lt;&gt;"x", NA(),
    FALSE, N("Check if case is 'LEFT' and x axis value less than z score"),
    AND($Y$69 = "LEFT", $AL113 &lt; IF($AC$69="", 0, $AC$69)), $AM113,
    FALSE, N("Check if case is 'RIGHT' and x axis value greater than z score"),
    AND($Y$69 = "RIGHT", $AL113 &gt; IF($AC$69="", 0, $AC$69)), $AM113,
    FALSE, N("Check if case is 'TWO' and both directions"),
    AND(
        $Y$69 = "TWO",
        OR($AL113 &lt; -ABS($AC$69), $AL113 &gt; ABS($AC$70))
    ), $AM113,
    FALSE, N("Default case: Return NA()"),
    TRUE, NA()
)</f>
        <v>#N/A</v>
      </c>
      <c r="AO113" s="216" t="e" cm="1">
        <f t="array" ref="AO113">_xlfn.IFS(
    FALSE, N("Check if X1 shading is ON"),
    $AN$50&lt;&gt;"x", NA(),
    FALSE, N("Check if case is 'LEFT' and x axis value less than z score"),
    AND($Y$70 = "LEFT", $AL113 &lt; IF($AC$70="", 0, $AC$70)), $AM113,
    FALSE, N("Check if case is 'RIGHT' and x axis value greater than z score"),
    AND($Y$70 = "RIGHT", $AL113 &gt; IF($AC$70="", 0, $AC$70)), $AM113,
    FALSE, N("Default case: Return NA()"),
    TRUE, NA()
)</f>
        <v>#N/A</v>
      </c>
      <c r="AP113" s="216" t="e" cm="1">
        <f t="array" ref="AP113">_xlfn.IFS(
    FALSE, N("Check if X1 shading is ON"),
    $AP$50&lt;&gt;"x", NA(),
    FALSE, N("Check if case is 'LEFT' and x axis value less than z score"),
    AND($Y$73 = "LEFT", $AL113 &lt; IF($AC$73="", 0, $AC$73)), $AM113,
    FALSE, N("Check if case is 'RIGHT' and x axis value greater than z score"),
    AND($Y$73 = "RIGHT", $AL113 &gt; IF($AC$73="", 0, $AC$73)), $AM113,
    FALSE, N("Check if case is 'TWO' and both directions"),
    AND(
        $Y$73 = "TWO",
        OR($AL113 &lt; -ABS($AC$73), $AL113 &gt; ABS($AC$73))
    ), $AM113,
    FALSE, N("Default case: Return NA()"),
    TRUE, NA()
)</f>
        <v>#N/A</v>
      </c>
      <c r="AQ113" s="65"/>
      <c r="AR113" s="211">
        <v>0.49999999999999789</v>
      </c>
      <c r="AS113" s="211">
        <v>0.13400000000000001</v>
      </c>
      <c r="AT113" s="211">
        <f t="shared" si="11"/>
        <v>0.13400000000000001</v>
      </c>
      <c r="AU113" s="211" t="str">
        <f t="shared" si="12"/>
        <v>x</v>
      </c>
    </row>
    <row r="114" spans="2:47" s="21" customFormat="1" ht="18.5">
      <c r="B114"/>
      <c r="C114"/>
      <c r="D114"/>
      <c r="E114" s="2"/>
      <c r="F114"/>
      <c r="G114" s="43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 s="255" t="s">
        <v>523</v>
      </c>
      <c r="W114" s="32"/>
      <c r="X114" s="32"/>
      <c r="Y114" s="67"/>
      <c r="Z114" s="67"/>
      <c r="AA114" s="67"/>
      <c r="AB114" s="65"/>
      <c r="AC114" s="26"/>
      <c r="AD114" s="26"/>
      <c r="AE114" s="26"/>
      <c r="AF114" s="26"/>
      <c r="AG114" s="26"/>
      <c r="AH114" s="26"/>
      <c r="AI114" s="65"/>
      <c r="AJ114" s="65"/>
      <c r="AK114" s="65"/>
      <c r="AL114" s="216">
        <f t="shared" si="5"/>
        <v>-0.41666666666666885</v>
      </c>
      <c r="AM114" s="216">
        <f t="shared" si="4"/>
        <v>0.36577236641400213</v>
      </c>
      <c r="AN114" s="216" t="e" cm="1">
        <f t="array" ref="AN114">_xlfn.IFS(
    FALSE, N("Check if X1 shading is ON"),
    $AN$50&lt;&gt;"x", NA(),
    FALSE, N("Check if case is 'LEFT' and x axis value less than z score"),
    AND($Y$69 = "LEFT", $AL114 &lt; IF($AC$69="", 0, $AC$69)), $AM114,
    FALSE, N("Check if case is 'RIGHT' and x axis value greater than z score"),
    AND($Y$69 = "RIGHT", $AL114 &gt; IF($AC$69="", 0, $AC$69)), $AM114,
    FALSE, N("Check if case is 'TWO' and both directions"),
    AND(
        $Y$69 = "TWO",
        OR($AL114 &lt; -ABS($AC$69), $AL114 &gt; ABS($AC$70))
    ), $AM114,
    FALSE, N("Default case: Return NA()"),
    TRUE, NA()
)</f>
        <v>#N/A</v>
      </c>
      <c r="AO114" s="216" t="e" cm="1">
        <f t="array" ref="AO114">_xlfn.IFS(
    FALSE, N("Check if X1 shading is ON"),
    $AN$50&lt;&gt;"x", NA(),
    FALSE, N("Check if case is 'LEFT' and x axis value less than z score"),
    AND($Y$70 = "LEFT", $AL114 &lt; IF($AC$70="", 0, $AC$70)), $AM114,
    FALSE, N("Check if case is 'RIGHT' and x axis value greater than z score"),
    AND($Y$70 = "RIGHT", $AL114 &gt; IF($AC$70="", 0, $AC$70)), $AM114,
    FALSE, N("Default case: Return NA()"),
    TRUE, NA()
)</f>
        <v>#N/A</v>
      </c>
      <c r="AP114" s="216" t="e" cm="1">
        <f t="array" ref="AP114">_xlfn.IFS(
    FALSE, N("Check if X1 shading is ON"),
    $AP$50&lt;&gt;"x", NA(),
    FALSE, N("Check if case is 'LEFT' and x axis value less than z score"),
    AND($Y$73 = "LEFT", $AL114 &lt; IF($AC$73="", 0, $AC$73)), $AM114,
    FALSE, N("Check if case is 'RIGHT' and x axis value greater than z score"),
    AND($Y$73 = "RIGHT", $AL114 &gt; IF($AC$73="", 0, $AC$73)), $AM114,
    FALSE, N("Check if case is 'TWO' and both directions"),
    AND(
        $Y$73 = "TWO",
        OR($AL114 &lt; -ABS($AC$73), $AL114 &gt; ABS($AC$73))
    ), $AM114,
    FALSE, N("Default case: Return NA()"),
    TRUE, NA()
)</f>
        <v>#N/A</v>
      </c>
      <c r="AQ114" s="65"/>
      <c r="AR114" s="211">
        <v>0.66666666666666441</v>
      </c>
      <c r="AS114" s="211">
        <v>0.13400000000000001</v>
      </c>
      <c r="AT114" s="211">
        <f t="shared" si="11"/>
        <v>0.13400000000000001</v>
      </c>
      <c r="AU114" s="211" t="str">
        <f t="shared" si="12"/>
        <v>x</v>
      </c>
    </row>
    <row r="115" spans="2:47" s="21" customFormat="1" ht="15.5">
      <c r="V115" s="217" t="s">
        <v>423</v>
      </c>
      <c r="W115" s="231" t="s">
        <v>424</v>
      </c>
      <c r="X115" s="217" t="s">
        <v>524</v>
      </c>
      <c r="Y115" s="217" t="s">
        <v>525</v>
      </c>
      <c r="Z115" s="217" t="s">
        <v>526</v>
      </c>
      <c r="AA115" s="217" t="s">
        <v>527</v>
      </c>
      <c r="AB115" s="65"/>
      <c r="AC115" s="26"/>
      <c r="AD115" s="26"/>
      <c r="AE115" s="26"/>
      <c r="AF115" s="26"/>
      <c r="AG115" s="26"/>
      <c r="AH115" s="26"/>
      <c r="AI115" s="65"/>
      <c r="AJ115" s="65"/>
      <c r="AK115" s="65"/>
      <c r="AL115" s="216">
        <f t="shared" si="5"/>
        <v>-0.37500000000000216</v>
      </c>
      <c r="AM115" s="216">
        <f t="shared" si="4"/>
        <v>0.37185509386976862</v>
      </c>
      <c r="AN115" s="216" t="e" cm="1">
        <f t="array" ref="AN115">_xlfn.IFS(
    FALSE, N("Check if X1 shading is ON"),
    $AN$50&lt;&gt;"x", NA(),
    FALSE, N("Check if case is 'LEFT' and x axis value less than z score"),
    AND($Y$69 = "LEFT", $AL115 &lt; IF($AC$69="", 0, $AC$69)), $AM115,
    FALSE, N("Check if case is 'RIGHT' and x axis value greater than z score"),
    AND($Y$69 = "RIGHT", $AL115 &gt; IF($AC$69="", 0, $AC$69)), $AM115,
    FALSE, N("Check if case is 'TWO' and both directions"),
    AND(
        $Y$69 = "TWO",
        OR($AL115 &lt; -ABS($AC$69), $AL115 &gt; ABS($AC$70))
    ), $AM115,
    FALSE, N("Default case: Return NA()"),
    TRUE, NA()
)</f>
        <v>#N/A</v>
      </c>
      <c r="AO115" s="216" t="e" cm="1">
        <f t="array" ref="AO115">_xlfn.IFS(
    FALSE, N("Check if X1 shading is ON"),
    $AN$50&lt;&gt;"x", NA(),
    FALSE, N("Check if case is 'LEFT' and x axis value less than z score"),
    AND($Y$70 = "LEFT", $AL115 &lt; IF($AC$70="", 0, $AC$70)), $AM115,
    FALSE, N("Check if case is 'RIGHT' and x axis value greater than z score"),
    AND($Y$70 = "RIGHT", $AL115 &gt; IF($AC$70="", 0, $AC$70)), $AM115,
    FALSE, N("Default case: Return NA()"),
    TRUE, NA()
)</f>
        <v>#N/A</v>
      </c>
      <c r="AP115" s="216" t="e" cm="1">
        <f t="array" ref="AP115">_xlfn.IFS(
    FALSE, N("Check if X1 shading is ON"),
    $AP$50&lt;&gt;"x", NA(),
    FALSE, N("Check if case is 'LEFT' and x axis value less than z score"),
    AND($Y$73 = "LEFT", $AL115 &lt; IF($AC$73="", 0, $AC$73)), $AM115,
    FALSE, N("Check if case is 'RIGHT' and x axis value greater than z score"),
    AND($Y$73 = "RIGHT", $AL115 &gt; IF($AC$73="", 0, $AC$73)), $AM115,
    FALSE, N("Check if case is 'TWO' and both directions"),
    AND(
        $Y$73 = "TWO",
        OR($AL115 &lt; -ABS($AC$73), $AL115 &gt; ABS($AC$73))
    ), $AM115,
    FALSE, N("Default case: Return NA()"),
    TRUE, NA()
)</f>
        <v>#N/A</v>
      </c>
      <c r="AQ115" s="65"/>
      <c r="AR115" s="211">
        <v>0.83333333333333093</v>
      </c>
      <c r="AS115" s="211">
        <v>0.13400000000000001</v>
      </c>
      <c r="AT115" s="211">
        <f t="shared" si="11"/>
        <v>0.13400000000000001</v>
      </c>
      <c r="AU115" s="211" t="str">
        <f t="shared" si="12"/>
        <v>x</v>
      </c>
    </row>
    <row r="116" spans="2:47" s="21" customFormat="1" ht="15.5">
      <c r="V116" s="230" t="str">
        <f>AG49</f>
        <v>x</v>
      </c>
      <c r="W116" s="211">
        <f>IF(V116="x",-0.02,NA())</f>
        <v>-0.02</v>
      </c>
      <c r="X116" s="216">
        <v>-4</v>
      </c>
      <c r="Y116" s="216">
        <f>IF(
    ISNA(V116),
    NA(),
    W116
)</f>
        <v>-0.02</v>
      </c>
      <c r="Z116" s="32"/>
      <c r="AA116" s="80"/>
      <c r="AB116" s="65"/>
      <c r="AC116" s="26"/>
      <c r="AD116" s="26"/>
      <c r="AE116" s="26"/>
      <c r="AF116" s="26"/>
      <c r="AG116" s="26"/>
      <c r="AH116" s="26"/>
      <c r="AI116" s="65"/>
      <c r="AJ116" s="65"/>
      <c r="AK116" s="65"/>
      <c r="AL116" s="216">
        <f t="shared" si="5"/>
        <v>-0.33333333333333548</v>
      </c>
      <c r="AM116" s="216">
        <f t="shared" ref="AM116:AM179" si="13">IF(
    LEFT($W$69,1) ="T",
    _xlfn.T.DIST(AL116, $V$69-1, FALSE),
    _xlfn.NORM.S.DIST(AL116, FALSE)
)</f>
        <v>0.37738322769299293</v>
      </c>
      <c r="AN116" s="216" t="e" cm="1">
        <f t="array" ref="AN116">_xlfn.IFS(
    FALSE, N("Check if X1 shading is ON"),
    $AN$50&lt;&gt;"x", NA(),
    FALSE, N("Check if case is 'LEFT' and x axis value less than z score"),
    AND($Y$69 = "LEFT", $AL116 &lt; IF($AC$69="", 0, $AC$69)), $AM116,
    FALSE, N("Check if case is 'RIGHT' and x axis value greater than z score"),
    AND($Y$69 = "RIGHT", $AL116 &gt; IF($AC$69="", 0, $AC$69)), $AM116,
    FALSE, N("Check if case is 'TWO' and both directions"),
    AND(
        $Y$69 = "TWO",
        OR($AL116 &lt; -ABS($AC$69), $AL116 &gt; ABS($AC$70))
    ), $AM116,
    FALSE, N("Default case: Return NA()"),
    TRUE, NA()
)</f>
        <v>#N/A</v>
      </c>
      <c r="AO116" s="216" t="e" cm="1">
        <f t="array" ref="AO116">_xlfn.IFS(
    FALSE, N("Check if X1 shading is ON"),
    $AN$50&lt;&gt;"x", NA(),
    FALSE, N("Check if case is 'LEFT' and x axis value less than z score"),
    AND($Y$70 = "LEFT", $AL116 &lt; IF($AC$70="", 0, $AC$70)), $AM116,
    FALSE, N("Check if case is 'RIGHT' and x axis value greater than z score"),
    AND($Y$70 = "RIGHT", $AL116 &gt; IF($AC$70="", 0, $AC$70)), $AM116,
    FALSE, N("Default case: Return NA()"),
    TRUE, NA()
)</f>
        <v>#N/A</v>
      </c>
      <c r="AP116" s="216" t="e" cm="1">
        <f t="array" ref="AP116">_xlfn.IFS(
    FALSE, N("Check if X1 shading is ON"),
    $AP$50&lt;&gt;"x", NA(),
    FALSE, N("Check if case is 'LEFT' and x axis value less than z score"),
    AND($Y$73 = "LEFT", $AL116 &lt; IF($AC$73="", 0, $AC$73)), $AM116,
    FALSE, N("Check if case is 'RIGHT' and x axis value greater than z score"),
    AND($Y$73 = "RIGHT", $AL116 &gt; IF($AC$73="", 0, $AC$73)), $AM116,
    FALSE, N("Check if case is 'TWO' and both directions"),
    AND(
        $Y$73 = "TWO",
        OR($AL116 &lt; -ABS($AC$73), $AL116 &gt; ABS($AC$73))
    ), $AM116,
    FALSE, N("Default case: Return NA()"),
    TRUE, NA()
)</f>
        <v>#N/A</v>
      </c>
      <c r="AQ116" s="65"/>
      <c r="AR116" s="211">
        <v>1.1666666666666643</v>
      </c>
      <c r="AS116" s="211">
        <v>0.13400000000000001</v>
      </c>
      <c r="AT116" s="211">
        <f t="shared" si="11"/>
        <v>0.13400000000000001</v>
      </c>
      <c r="AU116" s="211" t="str">
        <f t="shared" si="12"/>
        <v>x</v>
      </c>
    </row>
    <row r="117" spans="2:47" s="21" customFormat="1" ht="15.5">
      <c r="V117" s="67"/>
      <c r="W117" s="32"/>
      <c r="X117" s="216">
        <f t="shared" ref="X117:X123" si="14">X116+1</f>
        <v>-3</v>
      </c>
      <c r="Y117" s="216">
        <f t="shared" ref="Y117:Y123" si="15">Y116</f>
        <v>-0.02</v>
      </c>
      <c r="Z117" s="211" t="str">
        <f>X117&amp;$AC$68</f>
        <v>-3z</v>
      </c>
      <c r="AA117" s="216">
        <f t="shared" ref="AA117:AA123" si="16">IF($V$116="x",_xlfn.NORM.S.DIST(X117,FALSE),NA())</f>
        <v>4.4318484119380075E-3</v>
      </c>
      <c r="AB117" s="65"/>
      <c r="AC117" s="26"/>
      <c r="AD117" s="26"/>
      <c r="AE117" s="26"/>
      <c r="AF117" s="26"/>
      <c r="AG117" s="26"/>
      <c r="AH117" s="26"/>
      <c r="AI117" s="65"/>
      <c r="AJ117" s="65"/>
      <c r="AK117" s="65"/>
      <c r="AL117" s="216">
        <f t="shared" ref="AL117:AL180" si="17">AL116+$AK$54</f>
        <v>-0.29166666666666879</v>
      </c>
      <c r="AM117" s="216">
        <f t="shared" si="13"/>
        <v>0.3823292022799164</v>
      </c>
      <c r="AN117" s="216" t="e" cm="1">
        <f t="array" ref="AN117">_xlfn.IFS(
    FALSE, N("Check if X1 shading is ON"),
    $AN$50&lt;&gt;"x", NA(),
    FALSE, N("Check if case is 'LEFT' and x axis value less than z score"),
    AND($Y$69 = "LEFT", $AL117 &lt; IF($AC$69="", 0, $AC$69)), $AM117,
    FALSE, N("Check if case is 'RIGHT' and x axis value greater than z score"),
    AND($Y$69 = "RIGHT", $AL117 &gt; IF($AC$69="", 0, $AC$69)), $AM117,
    FALSE, N("Check if case is 'TWO' and both directions"),
    AND(
        $Y$69 = "TWO",
        OR($AL117 &lt; -ABS($AC$69), $AL117 &gt; ABS($AC$70))
    ), $AM117,
    FALSE, N("Default case: Return NA()"),
    TRUE, NA()
)</f>
        <v>#N/A</v>
      </c>
      <c r="AO117" s="216" t="e" cm="1">
        <f t="array" ref="AO117">_xlfn.IFS(
    FALSE, N("Check if X1 shading is ON"),
    $AN$50&lt;&gt;"x", NA(),
    FALSE, N("Check if case is 'LEFT' and x axis value less than z score"),
    AND($Y$70 = "LEFT", $AL117 &lt; IF($AC$70="", 0, $AC$70)), $AM117,
    FALSE, N("Check if case is 'RIGHT' and x axis value greater than z score"),
    AND($Y$70 = "RIGHT", $AL117 &gt; IF($AC$70="", 0, $AC$70)), $AM117,
    FALSE, N("Default case: Return NA()"),
    TRUE, NA()
)</f>
        <v>#N/A</v>
      </c>
      <c r="AP117" s="216" t="e" cm="1">
        <f t="array" ref="AP117">_xlfn.IFS(
    FALSE, N("Check if X1 shading is ON"),
    $AP$50&lt;&gt;"x", NA(),
    FALSE, N("Check if case is 'LEFT' and x axis value less than z score"),
    AND($Y$73 = "LEFT", $AL117 &lt; IF($AC$73="", 0, $AC$73)), $AM117,
    FALSE, N("Check if case is 'RIGHT' and x axis value greater than z score"),
    AND($Y$73 = "RIGHT", $AL117 &gt; IF($AC$73="", 0, $AC$73)), $AM117,
    FALSE, N("Check if case is 'TWO' and both directions"),
    AND(
        $Y$73 = "TWO",
        OR($AL117 &lt; -ABS($AC$73), $AL117 &gt; ABS($AC$73))
    ), $AM117,
    FALSE, N("Default case: Return NA()"),
    TRUE, NA()
)</f>
        <v>#N/A</v>
      </c>
      <c r="AQ117" s="65"/>
      <c r="AR117" s="211">
        <v>1.3333333333333313</v>
      </c>
      <c r="AS117" s="211">
        <v>0.13400000000000001</v>
      </c>
      <c r="AT117" s="211">
        <f t="shared" si="11"/>
        <v>0.13400000000000001</v>
      </c>
      <c r="AU117" s="211" t="str">
        <f t="shared" si="12"/>
        <v>x</v>
      </c>
    </row>
    <row r="118" spans="2:47" s="21" customFormat="1" ht="15.5">
      <c r="V118" s="67"/>
      <c r="W118" s="32"/>
      <c r="X118" s="216">
        <f t="shared" si="14"/>
        <v>-2</v>
      </c>
      <c r="Y118" s="216">
        <f t="shared" si="15"/>
        <v>-0.02</v>
      </c>
      <c r="Z118" s="211" t="str">
        <f>X118&amp;$AC$68</f>
        <v>-2z</v>
      </c>
      <c r="AA118" s="216">
        <f t="shared" si="16"/>
        <v>5.3990966513188063E-2</v>
      </c>
      <c r="AB118" s="65"/>
      <c r="AC118" s="26"/>
      <c r="AD118" s="26"/>
      <c r="AE118" s="26"/>
      <c r="AF118" s="26"/>
      <c r="AG118" s="26"/>
      <c r="AH118" s="26"/>
      <c r="AI118" s="65"/>
      <c r="AJ118" s="65"/>
      <c r="AK118" s="65"/>
      <c r="AL118" s="216">
        <f t="shared" si="17"/>
        <v>-0.25000000000000211</v>
      </c>
      <c r="AM118" s="216">
        <f t="shared" si="13"/>
        <v>0.38666811680284902</v>
      </c>
      <c r="AN118" s="216" t="e" cm="1">
        <f t="array" ref="AN118">_xlfn.IFS(
    FALSE, N("Check if X1 shading is ON"),
    $AN$50&lt;&gt;"x", NA(),
    FALSE, N("Check if case is 'LEFT' and x axis value less than z score"),
    AND($Y$69 = "LEFT", $AL118 &lt; IF($AC$69="", 0, $AC$69)), $AM118,
    FALSE, N("Check if case is 'RIGHT' and x axis value greater than z score"),
    AND($Y$69 = "RIGHT", $AL118 &gt; IF($AC$69="", 0, $AC$69)), $AM118,
    FALSE, N("Check if case is 'TWO' and both directions"),
    AND(
        $Y$69 = "TWO",
        OR($AL118 &lt; -ABS($AC$69), $AL118 &gt; ABS($AC$70))
    ), $AM118,
    FALSE, N("Default case: Return NA()"),
    TRUE, NA()
)</f>
        <v>#N/A</v>
      </c>
      <c r="AO118" s="216" t="e" cm="1">
        <f t="array" ref="AO118">_xlfn.IFS(
    FALSE, N("Check if X1 shading is ON"),
    $AN$50&lt;&gt;"x", NA(),
    FALSE, N("Check if case is 'LEFT' and x axis value less than z score"),
    AND($Y$70 = "LEFT", $AL118 &lt; IF($AC$70="", 0, $AC$70)), $AM118,
    FALSE, N("Check if case is 'RIGHT' and x axis value greater than z score"),
    AND($Y$70 = "RIGHT", $AL118 &gt; IF($AC$70="", 0, $AC$70)), $AM118,
    FALSE, N("Default case: Return NA()"),
    TRUE, NA()
)</f>
        <v>#N/A</v>
      </c>
      <c r="AP118" s="216" t="e" cm="1">
        <f t="array" ref="AP118">_xlfn.IFS(
    FALSE, N("Check if X1 shading is ON"),
    $AP$50&lt;&gt;"x", NA(),
    FALSE, N("Check if case is 'LEFT' and x axis value less than z score"),
    AND($Y$73 = "LEFT", $AL118 &lt; IF($AC$73="", 0, $AC$73)), $AM118,
    FALSE, N("Check if case is 'RIGHT' and x axis value greater than z score"),
    AND($Y$73 = "RIGHT", $AL118 &gt; IF($AC$73="", 0, $AC$73)), $AM118,
    FALSE, N("Check if case is 'TWO' and both directions"),
    AND(
        $Y$73 = "TWO",
        OR($AL118 &lt; -ABS($AC$73), $AL118 &gt; ABS($AC$73))
    ), $AM118,
    FALSE, N("Default case: Return NA()"),
    TRUE, NA()
)</f>
        <v>#N/A</v>
      </c>
      <c r="AQ118" s="65"/>
      <c r="AR118" s="211">
        <v>-1.1666666666666687</v>
      </c>
      <c r="AS118" s="211">
        <v>0.158</v>
      </c>
      <c r="AT118" s="211">
        <f t="shared" si="11"/>
        <v>0.158</v>
      </c>
      <c r="AU118" s="211" t="str">
        <f t="shared" si="12"/>
        <v>x</v>
      </c>
    </row>
    <row r="119" spans="2:47" s="21" customFormat="1" ht="15.5">
      <c r="V119" s="67"/>
      <c r="W119" s="32"/>
      <c r="X119" s="216">
        <f t="shared" si="14"/>
        <v>-1</v>
      </c>
      <c r="Y119" s="216">
        <f t="shared" si="15"/>
        <v>-0.02</v>
      </c>
      <c r="Z119" s="211" t="str">
        <f>X119&amp;$AC$68</f>
        <v>-1z</v>
      </c>
      <c r="AA119" s="216">
        <f t="shared" si="16"/>
        <v>0.24197072451914337</v>
      </c>
      <c r="AB119" s="65"/>
      <c r="AC119" s="26"/>
      <c r="AD119" s="26"/>
      <c r="AE119" s="26"/>
      <c r="AF119" s="26"/>
      <c r="AG119" s="26"/>
      <c r="AH119" s="26"/>
      <c r="AI119" s="65"/>
      <c r="AJ119" s="65"/>
      <c r="AK119" s="65"/>
      <c r="AL119" s="216">
        <f t="shared" si="17"/>
        <v>-0.20833333333333545</v>
      </c>
      <c r="AM119" s="216">
        <f t="shared" si="13"/>
        <v>0.39037794394036218</v>
      </c>
      <c r="AN119" s="216" t="e" cm="1">
        <f t="array" ref="AN119">_xlfn.IFS(
    FALSE, N("Check if X1 shading is ON"),
    $AN$50&lt;&gt;"x", NA(),
    FALSE, N("Check if case is 'LEFT' and x axis value less than z score"),
    AND($Y$69 = "LEFT", $AL119 &lt; IF($AC$69="", 0, $AC$69)), $AM119,
    FALSE, N("Check if case is 'RIGHT' and x axis value greater than z score"),
    AND($Y$69 = "RIGHT", $AL119 &gt; IF($AC$69="", 0, $AC$69)), $AM119,
    FALSE, N("Check if case is 'TWO' and both directions"),
    AND(
        $Y$69 = "TWO",
        OR($AL119 &lt; -ABS($AC$69), $AL119 &gt; ABS($AC$70))
    ), $AM119,
    FALSE, N("Default case: Return NA()"),
    TRUE, NA()
)</f>
        <v>#N/A</v>
      </c>
      <c r="AO119" s="216" t="e" cm="1">
        <f t="array" ref="AO119">_xlfn.IFS(
    FALSE, N("Check if X1 shading is ON"),
    $AN$50&lt;&gt;"x", NA(),
    FALSE, N("Check if case is 'LEFT' and x axis value less than z score"),
    AND($Y$70 = "LEFT", $AL119 &lt; IF($AC$70="", 0, $AC$70)), $AM119,
    FALSE, N("Check if case is 'RIGHT' and x axis value greater than z score"),
    AND($Y$70 = "RIGHT", $AL119 &gt; IF($AC$70="", 0, $AC$70)), $AM119,
    FALSE, N("Default case: Return NA()"),
    TRUE, NA()
)</f>
        <v>#N/A</v>
      </c>
      <c r="AP119" s="216" t="e" cm="1">
        <f t="array" ref="AP119">_xlfn.IFS(
    FALSE, N("Check if X1 shading is ON"),
    $AP$50&lt;&gt;"x", NA(),
    FALSE, N("Check if case is 'LEFT' and x axis value less than z score"),
    AND($Y$73 = "LEFT", $AL119 &lt; IF($AC$73="", 0, $AC$73)), $AM119,
    FALSE, N("Check if case is 'RIGHT' and x axis value greater than z score"),
    AND($Y$73 = "RIGHT", $AL119 &gt; IF($AC$73="", 0, $AC$73)), $AM119,
    FALSE, N("Check if case is 'TWO' and both directions"),
    AND(
        $Y$73 = "TWO",
        OR($AL119 &lt; -ABS($AC$73), $AL119 &gt; ABS($AC$73))
    ), $AM119,
    FALSE, N("Default case: Return NA()"),
    TRUE, NA()
)</f>
        <v>#N/A</v>
      </c>
      <c r="AQ119" s="65"/>
      <c r="AR119" s="211">
        <v>-0.83333333333333526</v>
      </c>
      <c r="AS119" s="211">
        <v>0.158</v>
      </c>
      <c r="AT119" s="211">
        <f t="shared" si="11"/>
        <v>0.158</v>
      </c>
      <c r="AU119" s="211" t="str">
        <f t="shared" si="12"/>
        <v>x</v>
      </c>
    </row>
    <row r="120" spans="2:47" s="21" customFormat="1" ht="15.5">
      <c r="V120" s="67"/>
      <c r="W120" s="32"/>
      <c r="X120" s="216">
        <f t="shared" si="14"/>
        <v>0</v>
      </c>
      <c r="Y120" s="216">
        <f t="shared" si="15"/>
        <v>-0.02</v>
      </c>
      <c r="Z120" s="211">
        <f>X120</f>
        <v>0</v>
      </c>
      <c r="AA120" s="216">
        <f t="shared" si="16"/>
        <v>0.3989422804014327</v>
      </c>
      <c r="AB120" s="65"/>
      <c r="AC120" s="26"/>
      <c r="AD120" s="26"/>
      <c r="AE120" s="26"/>
      <c r="AF120" s="26"/>
      <c r="AG120" s="26"/>
      <c r="AH120" s="26"/>
      <c r="AI120" s="65"/>
      <c r="AJ120" s="65"/>
      <c r="AK120" s="65"/>
      <c r="AL120" s="216">
        <f t="shared" si="17"/>
        <v>-0.16666666666666879</v>
      </c>
      <c r="AM120" s="216">
        <f t="shared" si="13"/>
        <v>0.39343971610193973</v>
      </c>
      <c r="AN120" s="216" t="e" cm="1">
        <f t="array" ref="AN120">_xlfn.IFS(
    FALSE, N("Check if X1 shading is ON"),
    $AN$50&lt;&gt;"x", NA(),
    FALSE, N("Check if case is 'LEFT' and x axis value less than z score"),
    AND($Y$69 = "LEFT", $AL120 &lt; IF($AC$69="", 0, $AC$69)), $AM120,
    FALSE, N("Check if case is 'RIGHT' and x axis value greater than z score"),
    AND($Y$69 = "RIGHT", $AL120 &gt; IF($AC$69="", 0, $AC$69)), $AM120,
    FALSE, N("Check if case is 'TWO' and both directions"),
    AND(
        $Y$69 = "TWO",
        OR($AL120 &lt; -ABS($AC$69), $AL120 &gt; ABS($AC$70))
    ), $AM120,
    FALSE, N("Default case: Return NA()"),
    TRUE, NA()
)</f>
        <v>#N/A</v>
      </c>
      <c r="AO120" s="216" t="e" cm="1">
        <f t="array" ref="AO120">_xlfn.IFS(
    FALSE, N("Check if X1 shading is ON"),
    $AN$50&lt;&gt;"x", NA(),
    FALSE, N("Check if case is 'LEFT' and x axis value less than z score"),
    AND($Y$70 = "LEFT", $AL120 &lt; IF($AC$70="", 0, $AC$70)), $AM120,
    FALSE, N("Check if case is 'RIGHT' and x axis value greater than z score"),
    AND($Y$70 = "RIGHT", $AL120 &gt; IF($AC$70="", 0, $AC$70)), $AM120,
    FALSE, N("Default case: Return NA()"),
    TRUE, NA()
)</f>
        <v>#N/A</v>
      </c>
      <c r="AP120" s="216" t="e" cm="1">
        <f t="array" ref="AP120">_xlfn.IFS(
    FALSE, N("Check if X1 shading is ON"),
    $AP$50&lt;&gt;"x", NA(),
    FALSE, N("Check if case is 'LEFT' and x axis value less than z score"),
    AND($Y$73 = "LEFT", $AL120 &lt; IF($AC$73="", 0, $AC$73)), $AM120,
    FALSE, N("Check if case is 'RIGHT' and x axis value greater than z score"),
    AND($Y$73 = "RIGHT", $AL120 &gt; IF($AC$73="", 0, $AC$73)), $AM120,
    FALSE, N("Check if case is 'TWO' and both directions"),
    AND(
        $Y$73 = "TWO",
        OR($AL120 &lt; -ABS($AC$73), $AL120 &gt; ABS($AC$73))
    ), $AM120,
    FALSE, N("Default case: Return NA()"),
    TRUE, NA()
)</f>
        <v>#N/A</v>
      </c>
      <c r="AQ120" s="65"/>
      <c r="AR120" s="211">
        <v>-0.66666666666666874</v>
      </c>
      <c r="AS120" s="211">
        <v>0.158</v>
      </c>
      <c r="AT120" s="211">
        <f t="shared" si="11"/>
        <v>0.158</v>
      </c>
      <c r="AU120" s="211" t="str">
        <f t="shared" si="12"/>
        <v>x</v>
      </c>
    </row>
    <row r="121" spans="2:47" s="21" customFormat="1" ht="15.5">
      <c r="V121" s="67"/>
      <c r="W121" s="32"/>
      <c r="X121" s="216">
        <f t="shared" si="14"/>
        <v>1</v>
      </c>
      <c r="Y121" s="216">
        <f t="shared" si="15"/>
        <v>-0.02</v>
      </c>
      <c r="Z121" s="211" t="str">
        <f>X121&amp;$AC$68</f>
        <v>1z</v>
      </c>
      <c r="AA121" s="216">
        <f t="shared" si="16"/>
        <v>0.24197072451914337</v>
      </c>
      <c r="AB121" s="65"/>
      <c r="AC121" s="26"/>
      <c r="AD121" s="26"/>
      <c r="AE121" s="26"/>
      <c r="AF121" s="26"/>
      <c r="AG121" s="26"/>
      <c r="AH121" s="26"/>
      <c r="AI121" s="65"/>
      <c r="AJ121" s="65"/>
      <c r="AK121" s="65"/>
      <c r="AL121" s="216">
        <f t="shared" si="17"/>
        <v>-0.12500000000000214</v>
      </c>
      <c r="AM121" s="216">
        <f t="shared" si="13"/>
        <v>0.39583768694474941</v>
      </c>
      <c r="AN121" s="216" t="e" cm="1">
        <f t="array" ref="AN121">_xlfn.IFS(
    FALSE, N("Check if X1 shading is ON"),
    $AN$50&lt;&gt;"x", NA(),
    FALSE, N("Check if case is 'LEFT' and x axis value less than z score"),
    AND($Y$69 = "LEFT", $AL121 &lt; IF($AC$69="", 0, $AC$69)), $AM121,
    FALSE, N("Check if case is 'RIGHT' and x axis value greater than z score"),
    AND($Y$69 = "RIGHT", $AL121 &gt; IF($AC$69="", 0, $AC$69)), $AM121,
    FALSE, N("Check if case is 'TWO' and both directions"),
    AND(
        $Y$69 = "TWO",
        OR($AL121 &lt; -ABS($AC$69), $AL121 &gt; ABS($AC$70))
    ), $AM121,
    FALSE, N("Default case: Return NA()"),
    TRUE, NA()
)</f>
        <v>#N/A</v>
      </c>
      <c r="AO121" s="216" t="e" cm="1">
        <f t="array" ref="AO121">_xlfn.IFS(
    FALSE, N("Check if X1 shading is ON"),
    $AN$50&lt;&gt;"x", NA(),
    FALSE, N("Check if case is 'LEFT' and x axis value less than z score"),
    AND($Y$70 = "LEFT", $AL121 &lt; IF($AC$70="", 0, $AC$70)), $AM121,
    FALSE, N("Check if case is 'RIGHT' and x axis value greater than z score"),
    AND($Y$70 = "RIGHT", $AL121 &gt; IF($AC$70="", 0, $AC$70)), $AM121,
    FALSE, N("Default case: Return NA()"),
    TRUE, NA()
)</f>
        <v>#N/A</v>
      </c>
      <c r="AP121" s="216" t="e" cm="1">
        <f t="array" ref="AP121">_xlfn.IFS(
    FALSE, N("Check if X1 shading is ON"),
    $AP$50&lt;&gt;"x", NA(),
    FALSE, N("Check if case is 'LEFT' and x axis value less than z score"),
    AND($Y$73 = "LEFT", $AL121 &lt; IF($AC$73="", 0, $AC$73)), $AM121,
    FALSE, N("Check if case is 'RIGHT' and x axis value greater than z score"),
    AND($Y$73 = "RIGHT", $AL121 &gt; IF($AC$73="", 0, $AC$73)), $AM121,
    FALSE, N("Check if case is 'TWO' and both directions"),
    AND(
        $Y$73 = "TWO",
        OR($AL121 &lt; -ABS($AC$73), $AL121 &gt; ABS($AC$73))
    ), $AM121,
    FALSE, N("Default case: Return NA()"),
    TRUE, NA()
)</f>
        <v>#N/A</v>
      </c>
      <c r="AQ121" s="65"/>
      <c r="AR121" s="211">
        <v>-0.50000000000000222</v>
      </c>
      <c r="AS121" s="211">
        <v>0.158</v>
      </c>
      <c r="AT121" s="211">
        <f t="shared" si="11"/>
        <v>0.158</v>
      </c>
      <c r="AU121" s="211" t="str">
        <f t="shared" si="12"/>
        <v>x</v>
      </c>
    </row>
    <row r="122" spans="2:47" s="21" customFormat="1" ht="15.5">
      <c r="V122" s="67"/>
      <c r="W122" s="32"/>
      <c r="X122" s="216">
        <f t="shared" si="14"/>
        <v>2</v>
      </c>
      <c r="Y122" s="216">
        <f t="shared" si="15"/>
        <v>-0.02</v>
      </c>
      <c r="Z122" s="211" t="str">
        <f>X122&amp;$AC$68</f>
        <v>2z</v>
      </c>
      <c r="AA122" s="216">
        <f t="shared" si="16"/>
        <v>5.3990966513188063E-2</v>
      </c>
      <c r="AB122" s="65"/>
      <c r="AC122" s="26"/>
      <c r="AD122" s="26"/>
      <c r="AE122" s="26"/>
      <c r="AF122" s="26"/>
      <c r="AG122" s="26"/>
      <c r="AH122" s="26"/>
      <c r="AI122" s="65"/>
      <c r="AJ122" s="65"/>
      <c r="AK122" s="65"/>
      <c r="AL122" s="216">
        <f t="shared" si="17"/>
        <v>-8.333333333333548E-2</v>
      </c>
      <c r="AM122" s="216">
        <f t="shared" si="13"/>
        <v>0.39755946625834188</v>
      </c>
      <c r="AN122" s="216" t="e" cm="1">
        <f t="array" ref="AN122">_xlfn.IFS(
    FALSE, N("Check if X1 shading is ON"),
    $AN$50&lt;&gt;"x", NA(),
    FALSE, N("Check if case is 'LEFT' and x axis value less than z score"),
    AND($Y$69 = "LEFT", $AL122 &lt; IF($AC$69="", 0, $AC$69)), $AM122,
    FALSE, N("Check if case is 'RIGHT' and x axis value greater than z score"),
    AND($Y$69 = "RIGHT", $AL122 &gt; IF($AC$69="", 0, $AC$69)), $AM122,
    FALSE, N("Check if case is 'TWO' and both directions"),
    AND(
        $Y$69 = "TWO",
        OR($AL122 &lt; -ABS($AC$69), $AL122 &gt; ABS($AC$70))
    ), $AM122,
    FALSE, N("Default case: Return NA()"),
    TRUE, NA()
)</f>
        <v>#N/A</v>
      </c>
      <c r="AO122" s="216" t="e" cm="1">
        <f t="array" ref="AO122">_xlfn.IFS(
    FALSE, N("Check if X1 shading is ON"),
    $AN$50&lt;&gt;"x", NA(),
    FALSE, N("Check if case is 'LEFT' and x axis value less than z score"),
    AND($Y$70 = "LEFT", $AL122 &lt; IF($AC$70="", 0, $AC$70)), $AM122,
    FALSE, N("Check if case is 'RIGHT' and x axis value greater than z score"),
    AND($Y$70 = "RIGHT", $AL122 &gt; IF($AC$70="", 0, $AC$70)), $AM122,
    FALSE, N("Default case: Return NA()"),
    TRUE, NA()
)</f>
        <v>#N/A</v>
      </c>
      <c r="AP122" s="216" t="e" cm="1">
        <f t="array" ref="AP122">_xlfn.IFS(
    FALSE, N("Check if X1 shading is ON"),
    $AP$50&lt;&gt;"x", NA(),
    FALSE, N("Check if case is 'LEFT' and x axis value less than z score"),
    AND($Y$73 = "LEFT", $AL122 &lt; IF($AC$73="", 0, $AC$73)), $AM122,
    FALSE, N("Check if case is 'RIGHT' and x axis value greater than z score"),
    AND($Y$73 = "RIGHT", $AL122 &gt; IF($AC$73="", 0, $AC$73)), $AM122,
    FALSE, N("Check if case is 'TWO' and both directions"),
    AND(
        $Y$73 = "TWO",
        OR($AL122 &lt; -ABS($AC$73), $AL122 &gt; ABS($AC$73))
    ), $AM122,
    FALSE, N("Default case: Return NA()"),
    TRUE, NA()
)</f>
        <v>#N/A</v>
      </c>
      <c r="AQ122" s="65"/>
      <c r="AR122" s="211">
        <v>-0.33333333333333548</v>
      </c>
      <c r="AS122" s="211">
        <v>0.158</v>
      </c>
      <c r="AT122" s="211">
        <f t="shared" si="11"/>
        <v>0.158</v>
      </c>
      <c r="AU122" s="211" t="str">
        <f t="shared" si="12"/>
        <v>x</v>
      </c>
    </row>
    <row r="123" spans="2:47" s="21" customFormat="1" ht="15.5">
      <c r="V123" s="67"/>
      <c r="W123" s="32"/>
      <c r="X123" s="216">
        <f t="shared" si="14"/>
        <v>3</v>
      </c>
      <c r="Y123" s="216">
        <f t="shared" si="15"/>
        <v>-0.02</v>
      </c>
      <c r="Z123" s="211" t="str">
        <f>X123&amp;$AC$68</f>
        <v>3z</v>
      </c>
      <c r="AA123" s="216">
        <f t="shared" si="16"/>
        <v>4.4318484119380075E-3</v>
      </c>
      <c r="AB123" s="65"/>
      <c r="AC123" s="26"/>
      <c r="AD123" s="26"/>
      <c r="AE123" s="26"/>
      <c r="AF123" s="26"/>
      <c r="AG123" s="26"/>
      <c r="AH123" s="26"/>
      <c r="AI123" s="65"/>
      <c r="AJ123" s="65"/>
      <c r="AK123" s="65"/>
      <c r="AL123" s="216">
        <f t="shared" si="17"/>
        <v>-4.1666666666668815E-2</v>
      </c>
      <c r="AM123" s="216">
        <f t="shared" si="13"/>
        <v>0.39859612660068527</v>
      </c>
      <c r="AN123" s="216" t="e" cm="1">
        <f t="array" ref="AN123">_xlfn.IFS(
    FALSE, N("Check if X1 shading is ON"),
    $AN$50&lt;&gt;"x", NA(),
    FALSE, N("Check if case is 'LEFT' and x axis value less than z score"),
    AND($Y$69 = "LEFT", $AL123 &lt; IF($AC$69="", 0, $AC$69)), $AM123,
    FALSE, N("Check if case is 'RIGHT' and x axis value greater than z score"),
    AND($Y$69 = "RIGHT", $AL123 &gt; IF($AC$69="", 0, $AC$69)), $AM123,
    FALSE, N("Check if case is 'TWO' and both directions"),
    AND(
        $Y$69 = "TWO",
        OR($AL123 &lt; -ABS($AC$69), $AL123 &gt; ABS($AC$70))
    ), $AM123,
    FALSE, N("Default case: Return NA()"),
    TRUE, NA()
)</f>
        <v>#N/A</v>
      </c>
      <c r="AO123" s="216" t="e" cm="1">
        <f t="array" ref="AO123">_xlfn.IFS(
    FALSE, N("Check if X1 shading is ON"),
    $AN$50&lt;&gt;"x", NA(),
    FALSE, N("Check if case is 'LEFT' and x axis value less than z score"),
    AND($Y$70 = "LEFT", $AL123 &lt; IF($AC$70="", 0, $AC$70)), $AM123,
    FALSE, N("Check if case is 'RIGHT' and x axis value greater than z score"),
    AND($Y$70 = "RIGHT", $AL123 &gt; IF($AC$70="", 0, $AC$70)), $AM123,
    FALSE, N("Default case: Return NA()"),
    TRUE, NA()
)</f>
        <v>#N/A</v>
      </c>
      <c r="AP123" s="216" t="e" cm="1">
        <f t="array" ref="AP123">_xlfn.IFS(
    FALSE, N("Check if X1 shading is ON"),
    $AP$50&lt;&gt;"x", NA(),
    FALSE, N("Check if case is 'LEFT' and x axis value less than z score"),
    AND($Y$73 = "LEFT", $AL123 &lt; IF($AC$73="", 0, $AC$73)), $AM123,
    FALSE, N("Check if case is 'RIGHT' and x axis value greater than z score"),
    AND($Y$73 = "RIGHT", $AL123 &gt; IF($AC$73="", 0, $AC$73)), $AM123,
    FALSE, N("Check if case is 'TWO' and both directions"),
    AND(
        $Y$73 = "TWO",
        OR($AL123 &lt; -ABS($AC$73), $AL123 &gt; ABS($AC$73))
    ), $AM123,
    FALSE, N("Default case: Return NA()"),
    TRUE, NA()
)</f>
        <v>#N/A</v>
      </c>
      <c r="AQ123" s="65"/>
      <c r="AR123" s="211">
        <v>-0.16666666666666879</v>
      </c>
      <c r="AS123" s="211">
        <v>0.158</v>
      </c>
      <c r="AT123" s="211">
        <f t="shared" si="11"/>
        <v>0.158</v>
      </c>
      <c r="AU123" s="211" t="str">
        <f t="shared" si="12"/>
        <v>x</v>
      </c>
    </row>
    <row r="124" spans="2:47" s="21" customFormat="1" ht="15.5">
      <c r="V124" s="67"/>
      <c r="W124" s="32"/>
      <c r="X124" s="32"/>
      <c r="Y124" s="67"/>
      <c r="Z124" s="67"/>
      <c r="AA124" s="67"/>
      <c r="AB124" s="65"/>
      <c r="AC124" s="26"/>
      <c r="AD124" s="26"/>
      <c r="AE124" s="26"/>
      <c r="AF124" s="26"/>
      <c r="AG124" s="26"/>
      <c r="AH124" s="26"/>
      <c r="AI124" s="26"/>
      <c r="AJ124" s="65"/>
      <c r="AK124" s="65"/>
      <c r="AL124" s="216">
        <f t="shared" si="17"/>
        <v>-2.1510571102112408E-15</v>
      </c>
      <c r="AM124" s="216">
        <f t="shared" si="13"/>
        <v>0.3989422804014327</v>
      </c>
      <c r="AN124" s="216" t="e" cm="1">
        <f t="array" ref="AN124">_xlfn.IFS(
    FALSE, N("Check if X1 shading is ON"),
    $AN$50&lt;&gt;"x", NA(),
    FALSE, N("Check if case is 'LEFT' and x axis value less than z score"),
    AND($Y$69 = "LEFT", $AL124 &lt; IF($AC$69="", 0, $AC$69)), $AM124,
    FALSE, N("Check if case is 'RIGHT' and x axis value greater than z score"),
    AND($Y$69 = "RIGHT", $AL124 &gt; IF($AC$69="", 0, $AC$69)), $AM124,
    FALSE, N("Check if case is 'TWO' and both directions"),
    AND(
        $Y$69 = "TWO",
        OR($AL124 &lt; -ABS($AC$69), $AL124 &gt; ABS($AC$70))
    ), $AM124,
    FALSE, N("Default case: Return NA()"),
    TRUE, NA()
)</f>
        <v>#N/A</v>
      </c>
      <c r="AO124" s="216" t="e" cm="1">
        <f t="array" ref="AO124">_xlfn.IFS(
    FALSE, N("Check if X1 shading is ON"),
    $AN$50&lt;&gt;"x", NA(),
    FALSE, N("Check if case is 'LEFT' and x axis value less than z score"),
    AND($Y$70 = "LEFT", $AL124 &lt; IF($AC$70="", 0, $AC$70)), $AM124,
    FALSE, N("Check if case is 'RIGHT' and x axis value greater than z score"),
    AND($Y$70 = "RIGHT", $AL124 &gt; IF($AC$70="", 0, $AC$70)), $AM124,
    FALSE, N("Default case: Return NA()"),
    TRUE, NA()
)</f>
        <v>#N/A</v>
      </c>
      <c r="AP124" s="216" t="e" cm="1">
        <f t="array" ref="AP124">_xlfn.IFS(
    FALSE, N("Check if X1 shading is ON"),
    $AP$50&lt;&gt;"x", NA(),
    FALSE, N("Check if case is 'LEFT' and x axis value less than z score"),
    AND($Y$73 = "LEFT", $AL124 &lt; IF($AC$73="", 0, $AC$73)), $AM124,
    FALSE, N("Check if case is 'RIGHT' and x axis value greater than z score"),
    AND($Y$73 = "RIGHT", $AL124 &gt; IF($AC$73="", 0, $AC$73)), $AM124,
    FALSE, N("Check if case is 'TWO' and both directions"),
    AND(
        $Y$73 = "TWO",
        OR($AL124 &lt; -ABS($AC$73), $AL124 &gt; ABS($AC$73))
    ), $AM124,
    FALSE, N("Default case: Return NA()"),
    TRUE, NA()
)</f>
        <v>#N/A</v>
      </c>
      <c r="AQ124" s="65"/>
      <c r="AR124" s="211">
        <v>0.16666666666666449</v>
      </c>
      <c r="AS124" s="211">
        <v>0.158</v>
      </c>
      <c r="AT124" s="211">
        <f t="shared" si="11"/>
        <v>0.158</v>
      </c>
      <c r="AU124" s="211" t="str">
        <f t="shared" si="12"/>
        <v>x</v>
      </c>
    </row>
    <row r="125" spans="2:47" s="21" customFormat="1" ht="18.5">
      <c r="V125" s="255" t="s">
        <v>98</v>
      </c>
      <c r="W125" s="32"/>
      <c r="X125" s="32"/>
      <c r="Y125" s="67"/>
      <c r="Z125" s="67"/>
      <c r="AA125" s="67"/>
      <c r="AB125" s="65"/>
      <c r="AC125" s="26"/>
      <c r="AD125" s="26"/>
      <c r="AE125" s="26"/>
      <c r="AF125" s="26"/>
      <c r="AG125" s="26"/>
      <c r="AH125" s="26"/>
      <c r="AI125" s="26"/>
      <c r="AJ125" s="65"/>
      <c r="AK125" s="65"/>
      <c r="AL125" s="216">
        <f t="shared" si="17"/>
        <v>4.1666666666664513E-2</v>
      </c>
      <c r="AM125" s="216">
        <f t="shared" si="13"/>
        <v>0.39859612660068539</v>
      </c>
      <c r="AN125" s="216" t="e" cm="1">
        <f t="array" ref="AN125">_xlfn.IFS(
    FALSE, N("Check if X1 shading is ON"),
    $AN$50&lt;&gt;"x", NA(),
    FALSE, N("Check if case is 'LEFT' and x axis value less than z score"),
    AND($Y$69 = "LEFT", $AL125 &lt; IF($AC$69="", 0, $AC$69)), $AM125,
    FALSE, N("Check if case is 'RIGHT' and x axis value greater than z score"),
    AND($Y$69 = "RIGHT", $AL125 &gt; IF($AC$69="", 0, $AC$69)), $AM125,
    FALSE, N("Check if case is 'TWO' and both directions"),
    AND(
        $Y$69 = "TWO",
        OR($AL125 &lt; -ABS($AC$69), $AL125 &gt; ABS($AC$70))
    ), $AM125,
    FALSE, N("Default case: Return NA()"),
    TRUE, NA()
)</f>
        <v>#N/A</v>
      </c>
      <c r="AO125" s="216" t="e" cm="1">
        <f t="array" ref="AO125">_xlfn.IFS(
    FALSE, N("Check if X1 shading is ON"),
    $AN$50&lt;&gt;"x", NA(),
    FALSE, N("Check if case is 'LEFT' and x axis value less than z score"),
    AND($Y$70 = "LEFT", $AL125 &lt; IF($AC$70="", 0, $AC$70)), $AM125,
    FALSE, N("Check if case is 'RIGHT' and x axis value greater than z score"),
    AND($Y$70 = "RIGHT", $AL125 &gt; IF($AC$70="", 0, $AC$70)), $AM125,
    FALSE, N("Default case: Return NA()"),
    TRUE, NA()
)</f>
        <v>#N/A</v>
      </c>
      <c r="AP125" s="216" t="e" cm="1">
        <f t="array" ref="AP125">_xlfn.IFS(
    FALSE, N("Check if X1 shading is ON"),
    $AP$50&lt;&gt;"x", NA(),
    FALSE, N("Check if case is 'LEFT' and x axis value less than z score"),
    AND($Y$73 = "LEFT", $AL125 &lt; IF($AC$73="", 0, $AC$73)), $AM125,
    FALSE, N("Check if case is 'RIGHT' and x axis value greater than z score"),
    AND($Y$73 = "RIGHT", $AL125 &gt; IF($AC$73="", 0, $AC$73)), $AM125,
    FALSE, N("Check if case is 'TWO' and both directions"),
    AND(
        $Y$73 = "TWO",
        OR($AL125 &lt; -ABS($AC$73), $AL125 &gt; ABS($AC$73))
    ), $AM125,
    FALSE, N("Default case: Return NA()"),
    TRUE, NA()
)</f>
        <v>#N/A</v>
      </c>
      <c r="AQ125" s="65"/>
      <c r="AR125" s="211">
        <v>0.33333333333333115</v>
      </c>
      <c r="AS125" s="211">
        <v>0.158</v>
      </c>
      <c r="AT125" s="211">
        <f t="shared" si="11"/>
        <v>0.158</v>
      </c>
      <c r="AU125" s="211" t="str">
        <f t="shared" si="12"/>
        <v>x</v>
      </c>
    </row>
    <row r="126" spans="2:47" s="21" customFormat="1" ht="15.5">
      <c r="V126" s="217" t="s">
        <v>423</v>
      </c>
      <c r="W126" s="231" t="s">
        <v>424</v>
      </c>
      <c r="X126" s="229" t="s">
        <v>528</v>
      </c>
      <c r="Y126" s="217" t="s">
        <v>529</v>
      </c>
      <c r="Z126" s="229" t="s">
        <v>530</v>
      </c>
      <c r="AA126" s="67"/>
      <c r="AB126" s="65"/>
      <c r="AC126" s="65"/>
      <c r="AD126" s="65"/>
      <c r="AE126" s="65"/>
      <c r="AF126" s="65"/>
      <c r="AG126" s="65"/>
      <c r="AH126" s="65"/>
      <c r="AI126" s="26"/>
      <c r="AJ126" s="65"/>
      <c r="AK126" s="65"/>
      <c r="AL126" s="216">
        <f t="shared" si="17"/>
        <v>8.3333333333331178E-2</v>
      </c>
      <c r="AM126" s="216">
        <f t="shared" si="13"/>
        <v>0.39755946625834204</v>
      </c>
      <c r="AN126" s="216" t="e" cm="1">
        <f t="array" ref="AN126">_xlfn.IFS(
    FALSE, N("Check if X1 shading is ON"),
    $AN$50&lt;&gt;"x", NA(),
    FALSE, N("Check if case is 'LEFT' and x axis value less than z score"),
    AND($Y$69 = "LEFT", $AL126 &lt; IF($AC$69="", 0, $AC$69)), $AM126,
    FALSE, N("Check if case is 'RIGHT' and x axis value greater than z score"),
    AND($Y$69 = "RIGHT", $AL126 &gt; IF($AC$69="", 0, $AC$69)), $AM126,
    FALSE, N("Check if case is 'TWO' and both directions"),
    AND(
        $Y$69 = "TWO",
        OR($AL126 &lt; -ABS($AC$69), $AL126 &gt; ABS($AC$70))
    ), $AM126,
    FALSE, N("Default case: Return NA()"),
    TRUE, NA()
)</f>
        <v>#N/A</v>
      </c>
      <c r="AO126" s="216" t="e" cm="1">
        <f t="array" ref="AO126">_xlfn.IFS(
    FALSE, N("Check if X1 shading is ON"),
    $AN$50&lt;&gt;"x", NA(),
    FALSE, N("Check if case is 'LEFT' and x axis value less than z score"),
    AND($Y$70 = "LEFT", $AL126 &lt; IF($AC$70="", 0, $AC$70)), $AM126,
    FALSE, N("Check if case is 'RIGHT' and x axis value greater than z score"),
    AND($Y$70 = "RIGHT", $AL126 &gt; IF($AC$70="", 0, $AC$70)), $AM126,
    FALSE, N("Default case: Return NA()"),
    TRUE, NA()
)</f>
        <v>#N/A</v>
      </c>
      <c r="AP126" s="216" t="e" cm="1">
        <f t="array" ref="AP126">_xlfn.IFS(
    FALSE, N("Check if X1 shading is ON"),
    $AP$50&lt;&gt;"x", NA(),
    FALSE, N("Check if case is 'LEFT' and x axis value less than z score"),
    AND($Y$73 = "LEFT", $AL126 &lt; IF($AC$73="", 0, $AC$73)), $AM126,
    FALSE, N("Check if case is 'RIGHT' and x axis value greater than z score"),
    AND($Y$73 = "RIGHT", $AL126 &gt; IF($AC$73="", 0, $AC$73)), $AM126,
    FALSE, N("Check if case is 'TWO' and both directions"),
    AND(
        $Y$73 = "TWO",
        OR($AL126 &lt; -ABS($AC$73), $AL126 &gt; ABS($AC$73))
    ), $AM126,
    FALSE, N("Default case: Return NA()"),
    TRUE, NA()
)</f>
        <v>#N/A</v>
      </c>
      <c r="AQ126" s="65"/>
      <c r="AR126" s="211">
        <v>0.49999999999999789</v>
      </c>
      <c r="AS126" s="211">
        <v>0.158</v>
      </c>
      <c r="AT126" s="211">
        <f t="shared" si="11"/>
        <v>0.158</v>
      </c>
      <c r="AU126" s="211" t="str">
        <f t="shared" si="12"/>
        <v>x</v>
      </c>
    </row>
    <row r="127" spans="2:47" s="21" customFormat="1" ht="15.5">
      <c r="V127" s="216" t="str">
        <f>AG51</f>
        <v>x</v>
      </c>
      <c r="W127" s="211">
        <v>-0.02</v>
      </c>
      <c r="X127" s="216">
        <v>-3.5</v>
      </c>
      <c r="Y127" s="216">
        <f>IF(
    V127="x",
    W127,
    NA()
)</f>
        <v>-0.02</v>
      </c>
      <c r="Z127" s="216">
        <v>5.0000000000000001E-3</v>
      </c>
      <c r="AA127" s="67"/>
      <c r="AB127" s="65"/>
      <c r="AC127" s="65"/>
      <c r="AD127" s="65"/>
      <c r="AE127" s="65"/>
      <c r="AF127" s="65"/>
      <c r="AG127" s="65"/>
      <c r="AH127" s="65"/>
      <c r="AI127" s="26"/>
      <c r="AJ127" s="65"/>
      <c r="AK127" s="65"/>
      <c r="AL127" s="216">
        <f t="shared" si="17"/>
        <v>0.12499999999999784</v>
      </c>
      <c r="AM127" s="216">
        <f t="shared" si="13"/>
        <v>0.39583768694474958</v>
      </c>
      <c r="AN127" s="216" t="e" cm="1">
        <f t="array" ref="AN127">_xlfn.IFS(
    FALSE, N("Check if X1 shading is ON"),
    $AN$50&lt;&gt;"x", NA(),
    FALSE, N("Check if case is 'LEFT' and x axis value less than z score"),
    AND($Y$69 = "LEFT", $AL127 &lt; IF($AC$69="", 0, $AC$69)), $AM127,
    FALSE, N("Check if case is 'RIGHT' and x axis value greater than z score"),
    AND($Y$69 = "RIGHT", $AL127 &gt; IF($AC$69="", 0, $AC$69)), $AM127,
    FALSE, N("Check if case is 'TWO' and both directions"),
    AND(
        $Y$69 = "TWO",
        OR($AL127 &lt; -ABS($AC$69), $AL127 &gt; ABS($AC$70))
    ), $AM127,
    FALSE, N("Default case: Return NA()"),
    TRUE, NA()
)</f>
        <v>#N/A</v>
      </c>
      <c r="AO127" s="216" t="e" cm="1">
        <f t="array" ref="AO127">_xlfn.IFS(
    FALSE, N("Check if X1 shading is ON"),
    $AN$50&lt;&gt;"x", NA(),
    FALSE, N("Check if case is 'LEFT' and x axis value less than z score"),
    AND($Y$70 = "LEFT", $AL127 &lt; IF($AC$70="", 0, $AC$70)), $AM127,
    FALSE, N("Check if case is 'RIGHT' and x axis value greater than z score"),
    AND($Y$70 = "RIGHT", $AL127 &gt; IF($AC$70="", 0, $AC$70)), $AM127,
    FALSE, N("Default case: Return NA()"),
    TRUE, NA()
)</f>
        <v>#N/A</v>
      </c>
      <c r="AP127" s="216" t="e" cm="1">
        <f t="array" ref="AP127">_xlfn.IFS(
    FALSE, N("Check if X1 shading is ON"),
    $AP$50&lt;&gt;"x", NA(),
    FALSE, N("Check if case is 'LEFT' and x axis value less than z score"),
    AND($Y$73 = "LEFT", $AL127 &lt; IF($AC$73="", 0, $AC$73)), $AM127,
    FALSE, N("Check if case is 'RIGHT' and x axis value greater than z score"),
    AND($Y$73 = "RIGHT", $AL127 &gt; IF($AC$73="", 0, $AC$73)), $AM127,
    FALSE, N("Check if case is 'TWO' and both directions"),
    AND(
        $Y$73 = "TWO",
        OR($AL127 &lt; -ABS($AC$73), $AL127 &gt; ABS($AC$73))
    ), $AM127,
    FALSE, N("Default case: Return NA()"),
    TRUE, NA()
)</f>
        <v>#N/A</v>
      </c>
      <c r="AQ127" s="65"/>
      <c r="AR127" s="211">
        <v>0.66666666666666441</v>
      </c>
      <c r="AS127" s="211">
        <v>0.158</v>
      </c>
      <c r="AT127" s="211">
        <f t="shared" si="11"/>
        <v>0.158</v>
      </c>
      <c r="AU127" s="211" t="str">
        <f t="shared" si="12"/>
        <v>x</v>
      </c>
    </row>
    <row r="128" spans="2:47" s="21" customFormat="1" ht="15.5">
      <c r="V128" s="67"/>
      <c r="W128" s="32"/>
      <c r="X128" s="216">
        <f t="shared" ref="X128:X134" si="18">X127+1</f>
        <v>-2.5</v>
      </c>
      <c r="Y128" s="216">
        <f t="shared" ref="Y128:Y134" si="19">Y127</f>
        <v>-0.02</v>
      </c>
      <c r="Z128" s="216">
        <v>0.02</v>
      </c>
      <c r="AA128" s="67"/>
      <c r="AB128" s="65"/>
      <c r="AC128" s="65"/>
      <c r="AD128" s="65"/>
      <c r="AE128" s="65"/>
      <c r="AF128" s="65"/>
      <c r="AG128" s="65"/>
      <c r="AH128" s="65"/>
      <c r="AI128" s="26"/>
      <c r="AJ128" s="65"/>
      <c r="AK128" s="65"/>
      <c r="AL128" s="216">
        <f t="shared" si="17"/>
        <v>0.16666666666666449</v>
      </c>
      <c r="AM128" s="216">
        <f t="shared" si="13"/>
        <v>0.39343971610194006</v>
      </c>
      <c r="AN128" s="216" t="e" cm="1">
        <f t="array" ref="AN128">_xlfn.IFS(
    FALSE, N("Check if X1 shading is ON"),
    $AN$50&lt;&gt;"x", NA(),
    FALSE, N("Check if case is 'LEFT' and x axis value less than z score"),
    AND($Y$69 = "LEFT", $AL128 &lt; IF($AC$69="", 0, $AC$69)), $AM128,
    FALSE, N("Check if case is 'RIGHT' and x axis value greater than z score"),
    AND($Y$69 = "RIGHT", $AL128 &gt; IF($AC$69="", 0, $AC$69)), $AM128,
    FALSE, N("Check if case is 'TWO' and both directions"),
    AND(
        $Y$69 = "TWO",
        OR($AL128 &lt; -ABS($AC$69), $AL128 &gt; ABS($AC$70))
    ), $AM128,
    FALSE, N("Default case: Return NA()"),
    TRUE, NA()
)</f>
        <v>#N/A</v>
      </c>
      <c r="AO128" s="216" t="e" cm="1">
        <f t="array" ref="AO128">_xlfn.IFS(
    FALSE, N("Check if X1 shading is ON"),
    $AN$50&lt;&gt;"x", NA(),
    FALSE, N("Check if case is 'LEFT' and x axis value less than z score"),
    AND($Y$70 = "LEFT", $AL128 &lt; IF($AC$70="", 0, $AC$70)), $AM128,
    FALSE, N("Check if case is 'RIGHT' and x axis value greater than z score"),
    AND($Y$70 = "RIGHT", $AL128 &gt; IF($AC$70="", 0, $AC$70)), $AM128,
    FALSE, N("Default case: Return NA()"),
    TRUE, NA()
)</f>
        <v>#N/A</v>
      </c>
      <c r="AP128" s="216" t="e" cm="1">
        <f t="array" ref="AP128">_xlfn.IFS(
    FALSE, N("Check if X1 shading is ON"),
    $AP$50&lt;&gt;"x", NA(),
    FALSE, N("Check if case is 'LEFT' and x axis value less than z score"),
    AND($Y$73 = "LEFT", $AL128 &lt; IF($AC$73="", 0, $AC$73)), $AM128,
    FALSE, N("Check if case is 'RIGHT' and x axis value greater than z score"),
    AND($Y$73 = "RIGHT", $AL128 &gt; IF($AC$73="", 0, $AC$73)), $AM128,
    FALSE, N("Check if case is 'TWO' and both directions"),
    AND(
        $Y$73 = "TWO",
        OR($AL128 &lt; -ABS($AC$73), $AL128 &gt; ABS($AC$73))
    ), $AM128,
    FALSE, N("Default case: Return NA()"),
    TRUE, NA()
)</f>
        <v>#N/A</v>
      </c>
      <c r="AQ128" s="65"/>
      <c r="AR128" s="211">
        <v>0.83333333333333093</v>
      </c>
      <c r="AS128" s="211">
        <v>0.158</v>
      </c>
      <c r="AT128" s="211">
        <f t="shared" si="11"/>
        <v>0.158</v>
      </c>
      <c r="AU128" s="211" t="str">
        <f t="shared" si="12"/>
        <v>x</v>
      </c>
    </row>
    <row r="129" spans="22:47" s="21" customFormat="1" ht="15.5">
      <c r="V129" s="67"/>
      <c r="W129" s="32"/>
      <c r="X129" s="216">
        <f t="shared" si="18"/>
        <v>-1.5</v>
      </c>
      <c r="Y129" s="216">
        <f t="shared" si="19"/>
        <v>-0.02</v>
      </c>
      <c r="Z129" s="216">
        <v>0.13500000000000001</v>
      </c>
      <c r="AA129" s="67"/>
      <c r="AB129" s="65"/>
      <c r="AC129" s="65"/>
      <c r="AD129" s="65"/>
      <c r="AE129" s="65"/>
      <c r="AF129" s="65"/>
      <c r="AG129" s="65"/>
      <c r="AH129" s="65"/>
      <c r="AI129" s="26"/>
      <c r="AJ129" s="65"/>
      <c r="AK129" s="65"/>
      <c r="AL129" s="216">
        <f t="shared" si="17"/>
        <v>0.20833333333333115</v>
      </c>
      <c r="AM129" s="216">
        <f t="shared" si="13"/>
        <v>0.39037794394036252</v>
      </c>
      <c r="AN129" s="216" t="e" cm="1">
        <f t="array" ref="AN129">_xlfn.IFS(
    FALSE, N("Check if X1 shading is ON"),
    $AN$50&lt;&gt;"x", NA(),
    FALSE, N("Check if case is 'LEFT' and x axis value less than z score"),
    AND($Y$69 = "LEFT", $AL129 &lt; IF($AC$69="", 0, $AC$69)), $AM129,
    FALSE, N("Check if case is 'RIGHT' and x axis value greater than z score"),
    AND($Y$69 = "RIGHT", $AL129 &gt; IF($AC$69="", 0, $AC$69)), $AM129,
    FALSE, N("Check if case is 'TWO' and both directions"),
    AND(
        $Y$69 = "TWO",
        OR($AL129 &lt; -ABS($AC$69), $AL129 &gt; ABS($AC$70))
    ), $AM129,
    FALSE, N("Default case: Return NA()"),
    TRUE, NA()
)</f>
        <v>#N/A</v>
      </c>
      <c r="AO129" s="216" t="e" cm="1">
        <f t="array" ref="AO129">_xlfn.IFS(
    FALSE, N("Check if X1 shading is ON"),
    $AN$50&lt;&gt;"x", NA(),
    FALSE, N("Check if case is 'LEFT' and x axis value less than z score"),
    AND($Y$70 = "LEFT", $AL129 &lt; IF($AC$70="", 0, $AC$70)), $AM129,
    FALSE, N("Check if case is 'RIGHT' and x axis value greater than z score"),
    AND($Y$70 = "RIGHT", $AL129 &gt; IF($AC$70="", 0, $AC$70)), $AM129,
    FALSE, N("Default case: Return NA()"),
    TRUE, NA()
)</f>
        <v>#N/A</v>
      </c>
      <c r="AP129" s="216" t="e" cm="1">
        <f t="array" ref="AP129">_xlfn.IFS(
    FALSE, N("Check if X1 shading is ON"),
    $AP$50&lt;&gt;"x", NA(),
    FALSE, N("Check if case is 'LEFT' and x axis value less than z score"),
    AND($Y$73 = "LEFT", $AL129 &lt; IF($AC$73="", 0, $AC$73)), $AM129,
    FALSE, N("Check if case is 'RIGHT' and x axis value greater than z score"),
    AND($Y$73 = "RIGHT", $AL129 &gt; IF($AC$73="", 0, $AC$73)), $AM129,
    FALSE, N("Check if case is 'TWO' and both directions"),
    AND(
        $Y$73 = "TWO",
        OR($AL129 &lt; -ABS($AC$73), $AL129 &gt; ABS($AC$73))
    ), $AM129,
    FALSE, N("Default case: Return NA()"),
    TRUE, NA()
)</f>
        <v>#N/A</v>
      </c>
      <c r="AQ129" s="65"/>
      <c r="AR129" s="211">
        <v>1.1666666666666643</v>
      </c>
      <c r="AS129" s="211">
        <v>0.158</v>
      </c>
      <c r="AT129" s="211">
        <f t="shared" si="11"/>
        <v>0.158</v>
      </c>
      <c r="AU129" s="211" t="str">
        <f t="shared" si="12"/>
        <v>x</v>
      </c>
    </row>
    <row r="130" spans="22:47" s="21" customFormat="1" ht="15.5">
      <c r="V130" s="67"/>
      <c r="W130" s="32"/>
      <c r="X130" s="216">
        <f t="shared" si="18"/>
        <v>-0.5</v>
      </c>
      <c r="Y130" s="216">
        <f t="shared" si="19"/>
        <v>-0.02</v>
      </c>
      <c r="Z130" s="216">
        <v>0.34</v>
      </c>
      <c r="AA130" s="67"/>
      <c r="AB130" s="65"/>
      <c r="AC130" s="65"/>
      <c r="AD130" s="65"/>
      <c r="AE130" s="65"/>
      <c r="AF130" s="65"/>
      <c r="AG130" s="65"/>
      <c r="AH130" s="65"/>
      <c r="AI130" s="26"/>
      <c r="AJ130" s="65"/>
      <c r="AK130" s="65"/>
      <c r="AL130" s="216">
        <f t="shared" si="17"/>
        <v>0.24999999999999781</v>
      </c>
      <c r="AM130" s="216">
        <f t="shared" si="13"/>
        <v>0.3866681168028494</v>
      </c>
      <c r="AN130" s="216" t="e" cm="1">
        <f t="array" ref="AN130">_xlfn.IFS(
    FALSE, N("Check if X1 shading is ON"),
    $AN$50&lt;&gt;"x", NA(),
    FALSE, N("Check if case is 'LEFT' and x axis value less than z score"),
    AND($Y$69 = "LEFT", $AL130 &lt; IF($AC$69="", 0, $AC$69)), $AM130,
    FALSE, N("Check if case is 'RIGHT' and x axis value greater than z score"),
    AND($Y$69 = "RIGHT", $AL130 &gt; IF($AC$69="", 0, $AC$69)), $AM130,
    FALSE, N("Check if case is 'TWO' and both directions"),
    AND(
        $Y$69 = "TWO",
        OR($AL130 &lt; -ABS($AC$69), $AL130 &gt; ABS($AC$70))
    ), $AM130,
    FALSE, N("Default case: Return NA()"),
    TRUE, NA()
)</f>
        <v>#N/A</v>
      </c>
      <c r="AO130" s="216" t="e" cm="1">
        <f t="array" ref="AO130">_xlfn.IFS(
    FALSE, N("Check if X1 shading is ON"),
    $AN$50&lt;&gt;"x", NA(),
    FALSE, N("Check if case is 'LEFT' and x axis value less than z score"),
    AND($Y$70 = "LEFT", $AL130 &lt; IF($AC$70="", 0, $AC$70)), $AM130,
    FALSE, N("Check if case is 'RIGHT' and x axis value greater than z score"),
    AND($Y$70 = "RIGHT", $AL130 &gt; IF($AC$70="", 0, $AC$70)), $AM130,
    FALSE, N("Default case: Return NA()"),
    TRUE, NA()
)</f>
        <v>#N/A</v>
      </c>
      <c r="AP130" s="216" t="e" cm="1">
        <f t="array" ref="AP130">_xlfn.IFS(
    FALSE, N("Check if X1 shading is ON"),
    $AP$50&lt;&gt;"x", NA(),
    FALSE, N("Check if case is 'LEFT' and x axis value less than z score"),
    AND($Y$73 = "LEFT", $AL130 &lt; IF($AC$73="", 0, $AC$73)), $AM130,
    FALSE, N("Check if case is 'RIGHT' and x axis value greater than z score"),
    AND($Y$73 = "RIGHT", $AL130 &gt; IF($AC$73="", 0, $AC$73)), $AM130,
    FALSE, N("Check if case is 'TWO' and both directions"),
    AND(
        $Y$73 = "TWO",
        OR($AL130 &lt; -ABS($AC$73), $AL130 &gt; ABS($AC$73))
    ), $AM130,
    FALSE, N("Default case: Return NA()"),
    TRUE, NA()
)</f>
        <v>#N/A</v>
      </c>
      <c r="AQ130" s="65"/>
      <c r="AR130" s="211">
        <v>-1.1666666666666687</v>
      </c>
      <c r="AS130" s="211">
        <v>0.182</v>
      </c>
      <c r="AT130" s="211">
        <f t="shared" si="11"/>
        <v>0.182</v>
      </c>
      <c r="AU130" s="211" t="str">
        <f t="shared" si="12"/>
        <v>x</v>
      </c>
    </row>
    <row r="131" spans="22:47" s="21" customFormat="1" ht="15.5">
      <c r="V131" s="67"/>
      <c r="W131" s="32"/>
      <c r="X131" s="216">
        <f t="shared" si="18"/>
        <v>0.5</v>
      </c>
      <c r="Y131" s="216">
        <f t="shared" si="19"/>
        <v>-0.02</v>
      </c>
      <c r="Z131" s="216">
        <v>0.34</v>
      </c>
      <c r="AA131" s="67"/>
      <c r="AB131" s="65"/>
      <c r="AC131" s="65"/>
      <c r="AD131" s="65"/>
      <c r="AE131" s="65"/>
      <c r="AF131" s="65"/>
      <c r="AG131" s="65"/>
      <c r="AH131" s="65"/>
      <c r="AI131" s="26"/>
      <c r="AJ131" s="65"/>
      <c r="AK131" s="65"/>
      <c r="AL131" s="216">
        <f t="shared" si="17"/>
        <v>0.29166666666666446</v>
      </c>
      <c r="AM131" s="216">
        <f t="shared" si="13"/>
        <v>0.3823292022799169</v>
      </c>
      <c r="AN131" s="216" t="e" cm="1">
        <f t="array" ref="AN131">_xlfn.IFS(
    FALSE, N("Check if X1 shading is ON"),
    $AN$50&lt;&gt;"x", NA(),
    FALSE, N("Check if case is 'LEFT' and x axis value less than z score"),
    AND($Y$69 = "LEFT", $AL131 &lt; IF($AC$69="", 0, $AC$69)), $AM131,
    FALSE, N("Check if case is 'RIGHT' and x axis value greater than z score"),
    AND($Y$69 = "RIGHT", $AL131 &gt; IF($AC$69="", 0, $AC$69)), $AM131,
    FALSE, N("Check if case is 'TWO' and both directions"),
    AND(
        $Y$69 = "TWO",
        OR($AL131 &lt; -ABS($AC$69), $AL131 &gt; ABS($AC$70))
    ), $AM131,
    FALSE, N("Default case: Return NA()"),
    TRUE, NA()
)</f>
        <v>#N/A</v>
      </c>
      <c r="AO131" s="216" t="e" cm="1">
        <f t="array" ref="AO131">_xlfn.IFS(
    FALSE, N("Check if X1 shading is ON"),
    $AN$50&lt;&gt;"x", NA(),
    FALSE, N("Check if case is 'LEFT' and x axis value less than z score"),
    AND($Y$70 = "LEFT", $AL131 &lt; IF($AC$70="", 0, $AC$70)), $AM131,
    FALSE, N("Check if case is 'RIGHT' and x axis value greater than z score"),
    AND($Y$70 = "RIGHT", $AL131 &gt; IF($AC$70="", 0, $AC$70)), $AM131,
    FALSE, N("Default case: Return NA()"),
    TRUE, NA()
)</f>
        <v>#N/A</v>
      </c>
      <c r="AP131" s="216" t="e" cm="1">
        <f t="array" ref="AP131">_xlfn.IFS(
    FALSE, N("Check if X1 shading is ON"),
    $AP$50&lt;&gt;"x", NA(),
    FALSE, N("Check if case is 'LEFT' and x axis value less than z score"),
    AND($Y$73 = "LEFT", $AL131 &lt; IF($AC$73="", 0, $AC$73)), $AM131,
    FALSE, N("Check if case is 'RIGHT' and x axis value greater than z score"),
    AND($Y$73 = "RIGHT", $AL131 &gt; IF($AC$73="", 0, $AC$73)), $AM131,
    FALSE, N("Check if case is 'TWO' and both directions"),
    AND(
        $Y$73 = "TWO",
        OR($AL131 &lt; -ABS($AC$73), $AL131 &gt; ABS($AC$73))
    ), $AM131,
    FALSE, N("Default case: Return NA()"),
    TRUE, NA()
)</f>
        <v>#N/A</v>
      </c>
      <c r="AQ131" s="65"/>
      <c r="AR131" s="211">
        <v>-0.83333333333333526</v>
      </c>
      <c r="AS131" s="211">
        <v>0.182</v>
      </c>
      <c r="AT131" s="211">
        <f t="shared" si="11"/>
        <v>0.182</v>
      </c>
      <c r="AU131" s="211" t="str">
        <f t="shared" si="12"/>
        <v>x</v>
      </c>
    </row>
    <row r="132" spans="22:47" s="21" customFormat="1" ht="15.5">
      <c r="V132" s="67"/>
      <c r="W132" s="32"/>
      <c r="X132" s="216">
        <f t="shared" si="18"/>
        <v>1.5</v>
      </c>
      <c r="Y132" s="216">
        <f t="shared" si="19"/>
        <v>-0.02</v>
      </c>
      <c r="Z132" s="216">
        <v>0.13500000000000001</v>
      </c>
      <c r="AA132" s="67"/>
      <c r="AB132" s="65"/>
      <c r="AC132" s="65"/>
      <c r="AD132" s="65"/>
      <c r="AE132" s="65"/>
      <c r="AF132" s="65"/>
      <c r="AG132" s="65"/>
      <c r="AH132" s="65"/>
      <c r="AI132" s="26"/>
      <c r="AJ132" s="65"/>
      <c r="AK132" s="65"/>
      <c r="AL132" s="216">
        <f t="shared" si="17"/>
        <v>0.33333333333333115</v>
      </c>
      <c r="AM132" s="216">
        <f t="shared" si="13"/>
        <v>0.37738322769299348</v>
      </c>
      <c r="AN132" s="216" t="e" cm="1">
        <f t="array" ref="AN132">_xlfn.IFS(
    FALSE, N("Check if X1 shading is ON"),
    $AN$50&lt;&gt;"x", NA(),
    FALSE, N("Check if case is 'LEFT' and x axis value less than z score"),
    AND($Y$69 = "LEFT", $AL132 &lt; IF($AC$69="", 0, $AC$69)), $AM132,
    FALSE, N("Check if case is 'RIGHT' and x axis value greater than z score"),
    AND($Y$69 = "RIGHT", $AL132 &gt; IF($AC$69="", 0, $AC$69)), $AM132,
    FALSE, N("Check if case is 'TWO' and both directions"),
    AND(
        $Y$69 = "TWO",
        OR($AL132 &lt; -ABS($AC$69), $AL132 &gt; ABS($AC$70))
    ), $AM132,
    FALSE, N("Default case: Return NA()"),
    TRUE, NA()
)</f>
        <v>#N/A</v>
      </c>
      <c r="AO132" s="216" t="e" cm="1">
        <f t="array" ref="AO132">_xlfn.IFS(
    FALSE, N("Check if X1 shading is ON"),
    $AN$50&lt;&gt;"x", NA(),
    FALSE, N("Check if case is 'LEFT' and x axis value less than z score"),
    AND($Y$70 = "LEFT", $AL132 &lt; IF($AC$70="", 0, $AC$70)), $AM132,
    FALSE, N("Check if case is 'RIGHT' and x axis value greater than z score"),
    AND($Y$70 = "RIGHT", $AL132 &gt; IF($AC$70="", 0, $AC$70)), $AM132,
    FALSE, N("Default case: Return NA()"),
    TRUE, NA()
)</f>
        <v>#N/A</v>
      </c>
      <c r="AP132" s="216" t="e" cm="1">
        <f t="array" ref="AP132">_xlfn.IFS(
    FALSE, N("Check if X1 shading is ON"),
    $AP$50&lt;&gt;"x", NA(),
    FALSE, N("Check if case is 'LEFT' and x axis value less than z score"),
    AND($Y$73 = "LEFT", $AL132 &lt; IF($AC$73="", 0, $AC$73)), $AM132,
    FALSE, N("Check if case is 'RIGHT' and x axis value greater than z score"),
    AND($Y$73 = "RIGHT", $AL132 &gt; IF($AC$73="", 0, $AC$73)), $AM132,
    FALSE, N("Check if case is 'TWO' and both directions"),
    AND(
        $Y$73 = "TWO",
        OR($AL132 &lt; -ABS($AC$73), $AL132 &gt; ABS($AC$73))
    ), $AM132,
    FALSE, N("Default case: Return NA()"),
    TRUE, NA()
)</f>
        <v>#N/A</v>
      </c>
      <c r="AQ132" s="65"/>
      <c r="AR132" s="211">
        <v>-0.66666666666666874</v>
      </c>
      <c r="AS132" s="211">
        <v>0.182</v>
      </c>
      <c r="AT132" s="211">
        <f t="shared" si="11"/>
        <v>0.182</v>
      </c>
      <c r="AU132" s="211" t="str">
        <f t="shared" si="12"/>
        <v>x</v>
      </c>
    </row>
    <row r="133" spans="22:47" s="21" customFormat="1" ht="15.5">
      <c r="V133" s="67"/>
      <c r="W133" s="32"/>
      <c r="X133" s="216">
        <f t="shared" si="18"/>
        <v>2.5</v>
      </c>
      <c r="Y133" s="216">
        <f t="shared" si="19"/>
        <v>-0.02</v>
      </c>
      <c r="Z133" s="216">
        <v>0.02</v>
      </c>
      <c r="AA133" s="67"/>
      <c r="AB133" s="65"/>
      <c r="AC133" s="65"/>
      <c r="AD133" s="65"/>
      <c r="AE133" s="65"/>
      <c r="AF133" s="65"/>
      <c r="AG133" s="65"/>
      <c r="AH133" s="65"/>
      <c r="AI133" s="26"/>
      <c r="AJ133" s="65"/>
      <c r="AK133" s="65"/>
      <c r="AL133" s="216">
        <f t="shared" si="17"/>
        <v>0.37499999999999784</v>
      </c>
      <c r="AM133" s="216">
        <f t="shared" si="13"/>
        <v>0.37185509386976923</v>
      </c>
      <c r="AN133" s="216" t="e" cm="1">
        <f t="array" ref="AN133">_xlfn.IFS(
    FALSE, N("Check if X1 shading is ON"),
    $AN$50&lt;&gt;"x", NA(),
    FALSE, N("Check if case is 'LEFT' and x axis value less than z score"),
    AND($Y$69 = "LEFT", $AL133 &lt; IF($AC$69="", 0, $AC$69)), $AM133,
    FALSE, N("Check if case is 'RIGHT' and x axis value greater than z score"),
    AND($Y$69 = "RIGHT", $AL133 &gt; IF($AC$69="", 0, $AC$69)), $AM133,
    FALSE, N("Check if case is 'TWO' and both directions"),
    AND(
        $Y$69 = "TWO",
        OR($AL133 &lt; -ABS($AC$69), $AL133 &gt; ABS($AC$70))
    ), $AM133,
    FALSE, N("Default case: Return NA()"),
    TRUE, NA()
)</f>
        <v>#N/A</v>
      </c>
      <c r="AO133" s="216" t="e" cm="1">
        <f t="array" ref="AO133">_xlfn.IFS(
    FALSE, N("Check if X1 shading is ON"),
    $AN$50&lt;&gt;"x", NA(),
    FALSE, N("Check if case is 'LEFT' and x axis value less than z score"),
    AND($Y$70 = "LEFT", $AL133 &lt; IF($AC$70="", 0, $AC$70)), $AM133,
    FALSE, N("Check if case is 'RIGHT' and x axis value greater than z score"),
    AND($Y$70 = "RIGHT", $AL133 &gt; IF($AC$70="", 0, $AC$70)), $AM133,
    FALSE, N("Default case: Return NA()"),
    TRUE, NA()
)</f>
        <v>#N/A</v>
      </c>
      <c r="AP133" s="216" t="e" cm="1">
        <f t="array" ref="AP133">_xlfn.IFS(
    FALSE, N("Check if X1 shading is ON"),
    $AP$50&lt;&gt;"x", NA(),
    FALSE, N("Check if case is 'LEFT' and x axis value less than z score"),
    AND($Y$73 = "LEFT", $AL133 &lt; IF($AC$73="", 0, $AC$73)), $AM133,
    FALSE, N("Check if case is 'RIGHT' and x axis value greater than z score"),
    AND($Y$73 = "RIGHT", $AL133 &gt; IF($AC$73="", 0, $AC$73)), $AM133,
    FALSE, N("Check if case is 'TWO' and both directions"),
    AND(
        $Y$73 = "TWO",
        OR($AL133 &lt; -ABS($AC$73), $AL133 &gt; ABS($AC$73))
    ), $AM133,
    FALSE, N("Default case: Return NA()"),
    TRUE, NA()
)</f>
        <v>#N/A</v>
      </c>
      <c r="AQ133" s="65"/>
      <c r="AR133" s="211">
        <v>-0.50000000000000222</v>
      </c>
      <c r="AS133" s="211">
        <v>0.182</v>
      </c>
      <c r="AT133" s="211">
        <f t="shared" si="11"/>
        <v>0.182</v>
      </c>
      <c r="AU133" s="211" t="str">
        <f t="shared" si="12"/>
        <v>x</v>
      </c>
    </row>
    <row r="134" spans="22:47" s="21" customFormat="1" ht="15.5">
      <c r="V134" s="67"/>
      <c r="W134" s="32"/>
      <c r="X134" s="216">
        <f t="shared" si="18"/>
        <v>3.5</v>
      </c>
      <c r="Y134" s="216">
        <f t="shared" si="19"/>
        <v>-0.02</v>
      </c>
      <c r="Z134" s="216">
        <v>5.0000000000000001E-3</v>
      </c>
      <c r="AA134" s="67"/>
      <c r="AB134" s="65"/>
      <c r="AC134" s="65"/>
      <c r="AD134" s="65"/>
      <c r="AE134" s="65"/>
      <c r="AF134" s="65"/>
      <c r="AG134" s="65"/>
      <c r="AH134" s="65"/>
      <c r="AI134" s="26"/>
      <c r="AJ134" s="65"/>
      <c r="AK134" s="65"/>
      <c r="AL134" s="216">
        <f t="shared" si="17"/>
        <v>0.41666666666666452</v>
      </c>
      <c r="AM134" s="216">
        <f t="shared" si="13"/>
        <v>0.36577236641400274</v>
      </c>
      <c r="AN134" s="216" t="e" cm="1">
        <f t="array" ref="AN134">_xlfn.IFS(
    FALSE, N("Check if X1 shading is ON"),
    $AN$50&lt;&gt;"x", NA(),
    FALSE, N("Check if case is 'LEFT' and x axis value less than z score"),
    AND($Y$69 = "LEFT", $AL134 &lt; IF($AC$69="", 0, $AC$69)), $AM134,
    FALSE, N("Check if case is 'RIGHT' and x axis value greater than z score"),
    AND($Y$69 = "RIGHT", $AL134 &gt; IF($AC$69="", 0, $AC$69)), $AM134,
    FALSE, N("Check if case is 'TWO' and both directions"),
    AND(
        $Y$69 = "TWO",
        OR($AL134 &lt; -ABS($AC$69), $AL134 &gt; ABS($AC$70))
    ), $AM134,
    FALSE, N("Default case: Return NA()"),
    TRUE, NA()
)</f>
        <v>#N/A</v>
      </c>
      <c r="AO134" s="216" t="e" cm="1">
        <f t="array" ref="AO134">_xlfn.IFS(
    FALSE, N("Check if X1 shading is ON"),
    $AN$50&lt;&gt;"x", NA(),
    FALSE, N("Check if case is 'LEFT' and x axis value less than z score"),
    AND($Y$70 = "LEFT", $AL134 &lt; IF($AC$70="", 0, $AC$70)), $AM134,
    FALSE, N("Check if case is 'RIGHT' and x axis value greater than z score"),
    AND($Y$70 = "RIGHT", $AL134 &gt; IF($AC$70="", 0, $AC$70)), $AM134,
    FALSE, N("Default case: Return NA()"),
    TRUE, NA()
)</f>
        <v>#N/A</v>
      </c>
      <c r="AP134" s="216" t="e" cm="1">
        <f t="array" ref="AP134">_xlfn.IFS(
    FALSE, N("Check if X1 shading is ON"),
    $AP$50&lt;&gt;"x", NA(),
    FALSE, N("Check if case is 'LEFT' and x axis value less than z score"),
    AND($Y$73 = "LEFT", $AL134 &lt; IF($AC$73="", 0, $AC$73)), $AM134,
    FALSE, N("Check if case is 'RIGHT' and x axis value greater than z score"),
    AND($Y$73 = "RIGHT", $AL134 &gt; IF($AC$73="", 0, $AC$73)), $AM134,
    FALSE, N("Check if case is 'TWO' and both directions"),
    AND(
        $Y$73 = "TWO",
        OR($AL134 &lt; -ABS($AC$73), $AL134 &gt; ABS($AC$73))
    ), $AM134,
    FALSE, N("Default case: Return NA()"),
    TRUE, NA()
)</f>
        <v>#N/A</v>
      </c>
      <c r="AQ134" s="65"/>
      <c r="AR134" s="211">
        <v>-0.33333333333333548</v>
      </c>
      <c r="AS134" s="211">
        <v>0.182</v>
      </c>
      <c r="AT134" s="211">
        <f t="shared" ref="AT134:AT197" si="20">IF($AT$4="x",AS134,NA())</f>
        <v>0.182</v>
      </c>
      <c r="AU134" s="211" t="str">
        <f t="shared" ref="AU134:AU197" si="21">IF($AB$68="","",$AB$68)</f>
        <v>x</v>
      </c>
    </row>
    <row r="135" spans="22:47" s="21" customFormat="1" ht="15.5">
      <c r="V135" s="67"/>
      <c r="W135" s="32"/>
      <c r="X135" s="32"/>
      <c r="Y135" s="67"/>
      <c r="Z135" s="67"/>
      <c r="AA135" s="67"/>
      <c r="AB135" s="65"/>
      <c r="AC135" s="65"/>
      <c r="AD135" s="65"/>
      <c r="AE135" s="65"/>
      <c r="AF135" s="65"/>
      <c r="AG135" s="65"/>
      <c r="AH135" s="65"/>
      <c r="AI135" s="26"/>
      <c r="AJ135" s="65"/>
      <c r="AK135" s="65"/>
      <c r="AL135" s="216">
        <f t="shared" si="17"/>
        <v>0.45833333333333121</v>
      </c>
      <c r="AM135" s="216">
        <f t="shared" si="13"/>
        <v>0.35916504691680978</v>
      </c>
      <c r="AN135" s="216" t="e" cm="1">
        <f t="array" ref="AN135">_xlfn.IFS(
    FALSE, N("Check if X1 shading is ON"),
    $AN$50&lt;&gt;"x", NA(),
    FALSE, N("Check if case is 'LEFT' and x axis value less than z score"),
    AND($Y$69 = "LEFT", $AL135 &lt; IF($AC$69="", 0, $AC$69)), $AM135,
    FALSE, N("Check if case is 'RIGHT' and x axis value greater than z score"),
    AND($Y$69 = "RIGHT", $AL135 &gt; IF($AC$69="", 0, $AC$69)), $AM135,
    FALSE, N("Check if case is 'TWO' and both directions"),
    AND(
        $Y$69 = "TWO",
        OR($AL135 &lt; -ABS($AC$69), $AL135 &gt; ABS($AC$70))
    ), $AM135,
    FALSE, N("Default case: Return NA()"),
    TRUE, NA()
)</f>
        <v>#N/A</v>
      </c>
      <c r="AO135" s="216" t="e" cm="1">
        <f t="array" ref="AO135">_xlfn.IFS(
    FALSE, N("Check if X1 shading is ON"),
    $AN$50&lt;&gt;"x", NA(),
    FALSE, N("Check if case is 'LEFT' and x axis value less than z score"),
    AND($Y$70 = "LEFT", $AL135 &lt; IF($AC$70="", 0, $AC$70)), $AM135,
    FALSE, N("Check if case is 'RIGHT' and x axis value greater than z score"),
    AND($Y$70 = "RIGHT", $AL135 &gt; IF($AC$70="", 0, $AC$70)), $AM135,
    FALSE, N("Default case: Return NA()"),
    TRUE, NA()
)</f>
        <v>#N/A</v>
      </c>
      <c r="AP135" s="216" t="e" cm="1">
        <f t="array" ref="AP135">_xlfn.IFS(
    FALSE, N("Check if X1 shading is ON"),
    $AP$50&lt;&gt;"x", NA(),
    FALSE, N("Check if case is 'LEFT' and x axis value less than z score"),
    AND($Y$73 = "LEFT", $AL135 &lt; IF($AC$73="", 0, $AC$73)), $AM135,
    FALSE, N("Check if case is 'RIGHT' and x axis value greater than z score"),
    AND($Y$73 = "RIGHT", $AL135 &gt; IF($AC$73="", 0, $AC$73)), $AM135,
    FALSE, N("Check if case is 'TWO' and both directions"),
    AND(
        $Y$73 = "TWO",
        OR($AL135 &lt; -ABS($AC$73), $AL135 &gt; ABS($AC$73))
    ), $AM135,
    FALSE, N("Default case: Return NA()"),
    TRUE, NA()
)</f>
        <v>#N/A</v>
      </c>
      <c r="AQ135" s="65"/>
      <c r="AR135" s="211">
        <v>-0.16666666666666879</v>
      </c>
      <c r="AS135" s="211">
        <v>0.182</v>
      </c>
      <c r="AT135" s="211">
        <f t="shared" si="20"/>
        <v>0.182</v>
      </c>
      <c r="AU135" s="211" t="str">
        <f t="shared" si="21"/>
        <v>x</v>
      </c>
    </row>
    <row r="136" spans="22:47" s="21" customFormat="1" ht="18.5">
      <c r="V136" s="255" t="s">
        <v>531</v>
      </c>
      <c r="W136" s="32"/>
      <c r="X136" s="32"/>
      <c r="Y136" s="67"/>
      <c r="Z136" s="67"/>
      <c r="AA136" s="67"/>
      <c r="AB136" s="65"/>
      <c r="AC136" s="65"/>
      <c r="AD136" s="65"/>
      <c r="AE136" s="65"/>
      <c r="AF136" s="65"/>
      <c r="AG136" s="65"/>
      <c r="AH136" s="65"/>
      <c r="AI136" s="65"/>
      <c r="AJ136" s="65"/>
      <c r="AK136" s="65"/>
      <c r="AL136" s="216">
        <f t="shared" si="17"/>
        <v>0.49999999999999789</v>
      </c>
      <c r="AM136" s="216">
        <f t="shared" si="13"/>
        <v>0.35206532676429986</v>
      </c>
      <c r="AN136" s="216" t="e" cm="1">
        <f t="array" ref="AN136">_xlfn.IFS(
    FALSE, N("Check if X1 shading is ON"),
    $AN$50&lt;&gt;"x", NA(),
    FALSE, N("Check if case is 'LEFT' and x axis value less than z score"),
    AND($Y$69 = "LEFT", $AL136 &lt; IF($AC$69="", 0, $AC$69)), $AM136,
    FALSE, N("Check if case is 'RIGHT' and x axis value greater than z score"),
    AND($Y$69 = "RIGHT", $AL136 &gt; IF($AC$69="", 0, $AC$69)), $AM136,
    FALSE, N("Check if case is 'TWO' and both directions"),
    AND(
        $Y$69 = "TWO",
        OR($AL136 &lt; -ABS($AC$69), $AL136 &gt; ABS($AC$70))
    ), $AM136,
    FALSE, N("Default case: Return NA()"),
    TRUE, NA()
)</f>
        <v>#N/A</v>
      </c>
      <c r="AO136" s="216" t="e" cm="1">
        <f t="array" ref="AO136">_xlfn.IFS(
    FALSE, N("Check if X1 shading is ON"),
    $AN$50&lt;&gt;"x", NA(),
    FALSE, N("Check if case is 'LEFT' and x axis value less than z score"),
    AND($Y$70 = "LEFT", $AL136 &lt; IF($AC$70="", 0, $AC$70)), $AM136,
    FALSE, N("Check if case is 'RIGHT' and x axis value greater than z score"),
    AND($Y$70 = "RIGHT", $AL136 &gt; IF($AC$70="", 0, $AC$70)), $AM136,
    FALSE, N("Default case: Return NA()"),
    TRUE, NA()
)</f>
        <v>#N/A</v>
      </c>
      <c r="AP136" s="216" t="e" cm="1">
        <f t="array" ref="AP136">_xlfn.IFS(
    FALSE, N("Check if X1 shading is ON"),
    $AP$50&lt;&gt;"x", NA(),
    FALSE, N("Check if case is 'LEFT' and x axis value less than z score"),
    AND($Y$73 = "LEFT", $AL136 &lt; IF($AC$73="", 0, $AC$73)), $AM136,
    FALSE, N("Check if case is 'RIGHT' and x axis value greater than z score"),
    AND($Y$73 = "RIGHT", $AL136 &gt; IF($AC$73="", 0, $AC$73)), $AM136,
    FALSE, N("Check if case is 'TWO' and both directions"),
    AND(
        $Y$73 = "TWO",
        OR($AL136 &lt; -ABS($AC$73), $AL136 &gt; ABS($AC$73))
    ), $AM136,
    FALSE, N("Default case: Return NA()"),
    TRUE, NA()
)</f>
        <v>#N/A</v>
      </c>
      <c r="AQ136" s="65"/>
      <c r="AR136" s="211">
        <v>0.16666666666666449</v>
      </c>
      <c r="AS136" s="211">
        <v>0.182</v>
      </c>
      <c r="AT136" s="211">
        <f t="shared" si="20"/>
        <v>0.182</v>
      </c>
      <c r="AU136" s="211" t="str">
        <f t="shared" si="21"/>
        <v>x</v>
      </c>
    </row>
    <row r="137" spans="22:47" s="21" customFormat="1" ht="15.5">
      <c r="V137" s="217" t="s">
        <v>423</v>
      </c>
      <c r="W137" s="231" t="s">
        <v>424</v>
      </c>
      <c r="X137" s="217" t="s">
        <v>532</v>
      </c>
      <c r="Y137" s="229" t="s">
        <v>533</v>
      </c>
      <c r="Z137" s="217" t="s">
        <v>534</v>
      </c>
      <c r="AA137" s="217" t="s">
        <v>535</v>
      </c>
      <c r="AB137" s="65"/>
      <c r="AC137" s="65"/>
      <c r="AD137" s="65"/>
      <c r="AE137" s="65"/>
      <c r="AF137" s="65"/>
      <c r="AG137" s="65"/>
      <c r="AH137" s="65"/>
      <c r="AI137" s="65"/>
      <c r="AJ137" s="65"/>
      <c r="AK137" s="65"/>
      <c r="AL137" s="216">
        <f t="shared" si="17"/>
        <v>0.54166666666666452</v>
      </c>
      <c r="AM137" s="216">
        <f t="shared" si="13"/>
        <v>0.34450732636471298</v>
      </c>
      <c r="AN137" s="216" t="e" cm="1">
        <f t="array" ref="AN137">_xlfn.IFS(
    FALSE, N("Check if X1 shading is ON"),
    $AN$50&lt;&gt;"x", NA(),
    FALSE, N("Check if case is 'LEFT' and x axis value less than z score"),
    AND($Y$69 = "LEFT", $AL137 &lt; IF($AC$69="", 0, $AC$69)), $AM137,
    FALSE, N("Check if case is 'RIGHT' and x axis value greater than z score"),
    AND($Y$69 = "RIGHT", $AL137 &gt; IF($AC$69="", 0, $AC$69)), $AM137,
    FALSE, N("Check if case is 'TWO' and both directions"),
    AND(
        $Y$69 = "TWO",
        OR($AL137 &lt; -ABS($AC$69), $AL137 &gt; ABS($AC$70))
    ), $AM137,
    FALSE, N("Default case: Return NA()"),
    TRUE, NA()
)</f>
        <v>#N/A</v>
      </c>
      <c r="AO137" s="216" t="e" cm="1">
        <f t="array" ref="AO137">_xlfn.IFS(
    FALSE, N("Check if X1 shading is ON"),
    $AN$50&lt;&gt;"x", NA(),
    FALSE, N("Check if case is 'LEFT' and x axis value less than z score"),
    AND($Y$70 = "LEFT", $AL137 &lt; IF($AC$70="", 0, $AC$70)), $AM137,
    FALSE, N("Check if case is 'RIGHT' and x axis value greater than z score"),
    AND($Y$70 = "RIGHT", $AL137 &gt; IF($AC$70="", 0, $AC$70)), $AM137,
    FALSE, N("Default case: Return NA()"),
    TRUE, NA()
)</f>
        <v>#N/A</v>
      </c>
      <c r="AP137" s="216" t="e" cm="1">
        <f t="array" ref="AP137">_xlfn.IFS(
    FALSE, N("Check if X1 shading is ON"),
    $AP$50&lt;&gt;"x", NA(),
    FALSE, N("Check if case is 'LEFT' and x axis value less than z score"),
    AND($Y$73 = "LEFT", $AL137 &lt; IF($AC$73="", 0, $AC$73)), $AM137,
    FALSE, N("Check if case is 'RIGHT' and x axis value greater than z score"),
    AND($Y$73 = "RIGHT", $AL137 &gt; IF($AC$73="", 0, $AC$73)), $AM137,
    FALSE, N("Check if case is 'TWO' and both directions"),
    AND(
        $Y$73 = "TWO",
        OR($AL137 &lt; -ABS($AC$73), $AL137 &gt; ABS($AC$73))
    ), $AM137,
    FALSE, N("Default case: Return NA()"),
    TRUE, NA()
)</f>
        <v>#N/A</v>
      </c>
      <c r="AQ137" s="65"/>
      <c r="AR137" s="211">
        <v>0.33333333333333115</v>
      </c>
      <c r="AS137" s="211">
        <v>0.182</v>
      </c>
      <c r="AT137" s="211">
        <f t="shared" si="20"/>
        <v>0.182</v>
      </c>
      <c r="AU137" s="211" t="str">
        <f t="shared" si="21"/>
        <v>x</v>
      </c>
    </row>
    <row r="138" spans="22:47" s="21" customFormat="1" ht="15.5">
      <c r="V138" s="216">
        <f>AG52</f>
        <v>0</v>
      </c>
      <c r="W138" s="211">
        <f>-0.05</f>
        <v>-0.05</v>
      </c>
      <c r="X138" s="216">
        <f t="shared" ref="X138:X144" si="22">X117</f>
        <v>-3</v>
      </c>
      <c r="Y138" s="216" t="e">
        <f>IF(
    V138="x",
    W138,
    NA()
)</f>
        <v>#N/A</v>
      </c>
      <c r="Z138" s="227" cm="1">
        <f t="array" ref="Z138">_xlfn.IFS(
    $Y$71 = "TWO", IF(SUM($Z$127:Z127) &lt;= 0.5, SUM($Z$127:Z127), 1 - SUM($Z$127:Z127)),
    $Y$69 = "LEFT", SUM($Z$127:Z127),
    $Y$69 = "RIGHT", 1 - SUM($Z$127:Z127)
)</f>
        <v>5.0000000000000001E-3</v>
      </c>
      <c r="AA138" s="228" t="str" cm="1">
        <f t="array" ref="AA138">_xlfn.IFS(
    $Y$69 = "", "",
    AND($Y$71 = "TWO", ROWS($Z$138:Z138) = 1), "⟵ " &amp; TEXT(Z138, "#0.0%"),
    AND($Y$71 = "TWO", Z138 = 50%), TEXT(Z138, "#0.0%"),
    AND($Y$71 = "TWO", Z139 &gt; Z138), "⟵ " &amp; TEXT(Z138, "#0.0%"),
    AND($Y$71 = "TWO", Z139 &lt; Z138), TEXT(Z138, "#0.0%") &amp; " ⟶",
    $Y$69 = "LEFT", "⟵ " &amp; TEXT(Z138, "#0.0%"),
    $Y$69 = "RIGHT", TEXT(Z138, "#0.0%") &amp; " ⟶"
)</f>
        <v>⟵ 0.5%</v>
      </c>
      <c r="AB138" s="65"/>
      <c r="AC138" s="65"/>
      <c r="AD138" s="65"/>
      <c r="AE138" s="65"/>
      <c r="AF138" s="65"/>
      <c r="AG138" s="65"/>
      <c r="AH138" s="65"/>
      <c r="AI138" s="65"/>
      <c r="AJ138" s="65"/>
      <c r="AK138" s="65"/>
      <c r="AL138" s="216">
        <f t="shared" si="17"/>
        <v>0.58333333333333115</v>
      </c>
      <c r="AM138" s="216">
        <f t="shared" si="13"/>
        <v>0.3365268227449536</v>
      </c>
      <c r="AN138" s="216" t="e" cm="1">
        <f t="array" ref="AN138">_xlfn.IFS(
    FALSE, N("Check if X1 shading is ON"),
    $AN$50&lt;&gt;"x", NA(),
    FALSE, N("Check if case is 'LEFT' and x axis value less than z score"),
    AND($Y$69 = "LEFT", $AL138 &lt; IF($AC$69="", 0, $AC$69)), $AM138,
    FALSE, N("Check if case is 'RIGHT' and x axis value greater than z score"),
    AND($Y$69 = "RIGHT", $AL138 &gt; IF($AC$69="", 0, $AC$69)), $AM138,
    FALSE, N("Check if case is 'TWO' and both directions"),
    AND(
        $Y$69 = "TWO",
        OR($AL138 &lt; -ABS($AC$69), $AL138 &gt; ABS($AC$70))
    ), $AM138,
    FALSE, N("Default case: Return NA()"),
    TRUE, NA()
)</f>
        <v>#N/A</v>
      </c>
      <c r="AO138" s="216" t="e" cm="1">
        <f t="array" ref="AO138">_xlfn.IFS(
    FALSE, N("Check if X1 shading is ON"),
    $AN$50&lt;&gt;"x", NA(),
    FALSE, N("Check if case is 'LEFT' and x axis value less than z score"),
    AND($Y$70 = "LEFT", $AL138 &lt; IF($AC$70="", 0, $AC$70)), $AM138,
    FALSE, N("Check if case is 'RIGHT' and x axis value greater than z score"),
    AND($Y$70 = "RIGHT", $AL138 &gt; IF($AC$70="", 0, $AC$70)), $AM138,
    FALSE, N("Default case: Return NA()"),
    TRUE, NA()
)</f>
        <v>#N/A</v>
      </c>
      <c r="AP138" s="216" t="e" cm="1">
        <f t="array" ref="AP138">_xlfn.IFS(
    FALSE, N("Check if X1 shading is ON"),
    $AP$50&lt;&gt;"x", NA(),
    FALSE, N("Check if case is 'LEFT' and x axis value less than z score"),
    AND($Y$73 = "LEFT", $AL138 &lt; IF($AC$73="", 0, $AC$73)), $AM138,
    FALSE, N("Check if case is 'RIGHT' and x axis value greater than z score"),
    AND($Y$73 = "RIGHT", $AL138 &gt; IF($AC$73="", 0, $AC$73)), $AM138,
    FALSE, N("Check if case is 'TWO' and both directions"),
    AND(
        $Y$73 = "TWO",
        OR($AL138 &lt; -ABS($AC$73), $AL138 &gt; ABS($AC$73))
    ), $AM138,
    FALSE, N("Default case: Return NA()"),
    TRUE, NA()
)</f>
        <v>#N/A</v>
      </c>
      <c r="AQ138" s="65"/>
      <c r="AR138" s="211">
        <v>0.49999999999999789</v>
      </c>
      <c r="AS138" s="211">
        <v>0.182</v>
      </c>
      <c r="AT138" s="211">
        <f t="shared" si="20"/>
        <v>0.182</v>
      </c>
      <c r="AU138" s="211" t="str">
        <f t="shared" si="21"/>
        <v>x</v>
      </c>
    </row>
    <row r="139" spans="22:47" s="21" customFormat="1" ht="15.5">
      <c r="V139" s="67"/>
      <c r="W139" s="32"/>
      <c r="X139" s="216">
        <f t="shared" si="22"/>
        <v>-2</v>
      </c>
      <c r="Y139" s="216" t="e">
        <f t="shared" ref="Y139:Y144" si="23">Y138</f>
        <v>#N/A</v>
      </c>
      <c r="Z139" s="227" cm="1">
        <f t="array" ref="Z139">_xlfn.IFS(
    $Y$71 = "TWO", IF(SUM($Z$127:Z128) &lt;= 0.5, SUM($Z$127:Z128), 1 - SUM($Z$127:Z128)),
    $Y$69 = "LEFT", SUM($Z$127:Z128),
    $Y$69 = "RIGHT", 1 - SUM($Z$127:Z128)
)</f>
        <v>2.5000000000000001E-2</v>
      </c>
      <c r="AA139" s="228" t="str" cm="1">
        <f t="array" ref="AA139">_xlfn.IFS(
    $Y$69 = "", "",
    AND($Y$71 = "TWO", ROWS($Z$138:Z139) = 1), "⟵ " &amp; TEXT(Z139, "#0.0%"),
    AND($Y$71 = "TWO", Z139 = 50%), TEXT(Z139, "#0.0%"),
    AND($Y$71 = "TWO", Z140 &gt; Z139), "⟵ " &amp; TEXT(Z139, "#0.0%"),
    AND($Y$71 = "TWO", Z140 &lt; Z139), TEXT(Z139, "#0.0%") &amp; " ⟶",
    $Y$69 = "LEFT", "⟵ " &amp; TEXT(Z139, "#0.0%"),
    $Y$69 = "RIGHT", TEXT(Z139, "#0.0%") &amp; " ⟶"
)</f>
        <v>⟵ 2.5%</v>
      </c>
      <c r="AB139" s="65"/>
      <c r="AC139" s="65"/>
      <c r="AD139" s="65"/>
      <c r="AE139" s="65"/>
      <c r="AF139" s="65"/>
      <c r="AG139" s="65"/>
      <c r="AH139" s="65"/>
      <c r="AI139" s="65"/>
      <c r="AJ139" s="65"/>
      <c r="AK139" s="65"/>
      <c r="AL139" s="216">
        <f t="shared" si="17"/>
        <v>0.62499999999999778</v>
      </c>
      <c r="AM139" s="216">
        <f t="shared" si="13"/>
        <v>0.32816096855037552</v>
      </c>
      <c r="AN139" s="216" t="e" cm="1">
        <f t="array" ref="AN139">_xlfn.IFS(
    FALSE, N("Check if X1 shading is ON"),
    $AN$50&lt;&gt;"x", NA(),
    FALSE, N("Check if case is 'LEFT' and x axis value less than z score"),
    AND($Y$69 = "LEFT", $AL139 &lt; IF($AC$69="", 0, $AC$69)), $AM139,
    FALSE, N("Check if case is 'RIGHT' and x axis value greater than z score"),
    AND($Y$69 = "RIGHT", $AL139 &gt; IF($AC$69="", 0, $AC$69)), $AM139,
    FALSE, N("Check if case is 'TWO' and both directions"),
    AND(
        $Y$69 = "TWO",
        OR($AL139 &lt; -ABS($AC$69), $AL139 &gt; ABS($AC$70))
    ), $AM139,
    FALSE, N("Default case: Return NA()"),
    TRUE, NA()
)</f>
        <v>#N/A</v>
      </c>
      <c r="AO139" s="216" t="e" cm="1">
        <f t="array" ref="AO139">_xlfn.IFS(
    FALSE, N("Check if X1 shading is ON"),
    $AN$50&lt;&gt;"x", NA(),
    FALSE, N("Check if case is 'LEFT' and x axis value less than z score"),
    AND($Y$70 = "LEFT", $AL139 &lt; IF($AC$70="", 0, $AC$70)), $AM139,
    FALSE, N("Check if case is 'RIGHT' and x axis value greater than z score"),
    AND($Y$70 = "RIGHT", $AL139 &gt; IF($AC$70="", 0, $AC$70)), $AM139,
    FALSE, N("Default case: Return NA()"),
    TRUE, NA()
)</f>
        <v>#N/A</v>
      </c>
      <c r="AP139" s="216" t="e" cm="1">
        <f t="array" ref="AP139">_xlfn.IFS(
    FALSE, N("Check if X1 shading is ON"),
    $AP$50&lt;&gt;"x", NA(),
    FALSE, N("Check if case is 'LEFT' and x axis value less than z score"),
    AND($Y$73 = "LEFT", $AL139 &lt; IF($AC$73="", 0, $AC$73)), $AM139,
    FALSE, N("Check if case is 'RIGHT' and x axis value greater than z score"),
    AND($Y$73 = "RIGHT", $AL139 &gt; IF($AC$73="", 0, $AC$73)), $AM139,
    FALSE, N("Check if case is 'TWO' and both directions"),
    AND(
        $Y$73 = "TWO",
        OR($AL139 &lt; -ABS($AC$73), $AL139 &gt; ABS($AC$73))
    ), $AM139,
    FALSE, N("Default case: Return NA()"),
    TRUE, NA()
)</f>
        <v>#N/A</v>
      </c>
      <c r="AQ139" s="65"/>
      <c r="AR139" s="211">
        <v>0.66666666666666441</v>
      </c>
      <c r="AS139" s="211">
        <v>0.182</v>
      </c>
      <c r="AT139" s="211">
        <f t="shared" si="20"/>
        <v>0.182</v>
      </c>
      <c r="AU139" s="211" t="str">
        <f t="shared" si="21"/>
        <v>x</v>
      </c>
    </row>
    <row r="140" spans="22:47" s="21" customFormat="1" ht="15.5">
      <c r="V140" s="67"/>
      <c r="W140" s="32"/>
      <c r="X140" s="216">
        <f t="shared" si="22"/>
        <v>-1</v>
      </c>
      <c r="Y140" s="216" t="e">
        <f t="shared" si="23"/>
        <v>#N/A</v>
      </c>
      <c r="Z140" s="227" cm="1">
        <f t="array" ref="Z140">_xlfn.IFS(
    $Y$71 = "TWO", IF(SUM($Z$127:Z129) &lt;= 0.5, SUM($Z$127:Z129), 1 - SUM($Z$127:Z129)),
    $Y$69 = "LEFT", SUM($Z$127:Z129),
    $Y$69 = "RIGHT", 1 - SUM($Z$127:Z129)
)</f>
        <v>0.16</v>
      </c>
      <c r="AA140" s="228" t="str" cm="1">
        <f t="array" ref="AA140">_xlfn.IFS(
    $Y$69 = "", "",
    AND($Y$71 = "TWO", ROWS($Z$138:Z140) = 1), "⟵ " &amp; TEXT(Z140, "#0.0%"),
    AND($Y$71 = "TWO", Z140 = 50%), TEXT(Z140, "#0.0%"),
    AND($Y$71 = "TWO", Z141 &gt; Z140), "⟵ " &amp; TEXT(Z140, "#0.0%"),
    AND($Y$71 = "TWO", Z141 &lt; Z140), TEXT(Z140, "#0.0%") &amp; " ⟶",
    $Y$69 = "LEFT", "⟵ " &amp; TEXT(Z140, "#0.0%"),
    $Y$69 = "RIGHT", TEXT(Z140, "#0.0%") &amp; " ⟶"
)</f>
        <v>⟵ 16.0%</v>
      </c>
      <c r="AB140" s="65"/>
      <c r="AC140" s="65"/>
      <c r="AD140" s="65"/>
      <c r="AE140" s="65"/>
      <c r="AF140" s="65"/>
      <c r="AG140" s="65"/>
      <c r="AH140" s="65"/>
      <c r="AI140" s="65"/>
      <c r="AJ140" s="65"/>
      <c r="AK140" s="65"/>
      <c r="AL140" s="216">
        <f t="shared" si="17"/>
        <v>0.66666666666666441</v>
      </c>
      <c r="AM140" s="216">
        <f t="shared" si="13"/>
        <v>0.31944800552235275</v>
      </c>
      <c r="AN140" s="216" t="e" cm="1">
        <f t="array" ref="AN140">_xlfn.IFS(
    FALSE, N("Check if X1 shading is ON"),
    $AN$50&lt;&gt;"x", NA(),
    FALSE, N("Check if case is 'LEFT' and x axis value less than z score"),
    AND($Y$69 = "LEFT", $AL140 &lt; IF($AC$69="", 0, $AC$69)), $AM140,
    FALSE, N("Check if case is 'RIGHT' and x axis value greater than z score"),
    AND($Y$69 = "RIGHT", $AL140 &gt; IF($AC$69="", 0, $AC$69)), $AM140,
    FALSE, N("Check if case is 'TWO' and both directions"),
    AND(
        $Y$69 = "TWO",
        OR($AL140 &lt; -ABS($AC$69), $AL140 &gt; ABS($AC$70))
    ), $AM140,
    FALSE, N("Default case: Return NA()"),
    TRUE, NA()
)</f>
        <v>#N/A</v>
      </c>
      <c r="AO140" s="216" t="e" cm="1">
        <f t="array" ref="AO140">_xlfn.IFS(
    FALSE, N("Check if X1 shading is ON"),
    $AN$50&lt;&gt;"x", NA(),
    FALSE, N("Check if case is 'LEFT' and x axis value less than z score"),
    AND($Y$70 = "LEFT", $AL140 &lt; IF($AC$70="", 0, $AC$70)), $AM140,
    FALSE, N("Check if case is 'RIGHT' and x axis value greater than z score"),
    AND($Y$70 = "RIGHT", $AL140 &gt; IF($AC$70="", 0, $AC$70)), $AM140,
    FALSE, N("Default case: Return NA()"),
    TRUE, NA()
)</f>
        <v>#N/A</v>
      </c>
      <c r="AP140" s="216" t="e" cm="1">
        <f t="array" ref="AP140">_xlfn.IFS(
    FALSE, N("Check if X1 shading is ON"),
    $AP$50&lt;&gt;"x", NA(),
    FALSE, N("Check if case is 'LEFT' and x axis value less than z score"),
    AND($Y$73 = "LEFT", $AL140 &lt; IF($AC$73="", 0, $AC$73)), $AM140,
    FALSE, N("Check if case is 'RIGHT' and x axis value greater than z score"),
    AND($Y$73 = "RIGHT", $AL140 &gt; IF($AC$73="", 0, $AC$73)), $AM140,
    FALSE, N("Check if case is 'TWO' and both directions"),
    AND(
        $Y$73 = "TWO",
        OR($AL140 &lt; -ABS($AC$73), $AL140 &gt; ABS($AC$73))
    ), $AM140,
    FALSE, N("Default case: Return NA()"),
    TRUE, NA()
)</f>
        <v>#N/A</v>
      </c>
      <c r="AQ140" s="65"/>
      <c r="AR140" s="211">
        <v>0.83333333333333093</v>
      </c>
      <c r="AS140" s="211">
        <v>0.182</v>
      </c>
      <c r="AT140" s="211">
        <f t="shared" si="20"/>
        <v>0.182</v>
      </c>
      <c r="AU140" s="211" t="str">
        <f t="shared" si="21"/>
        <v>x</v>
      </c>
    </row>
    <row r="141" spans="22:47" s="21" customFormat="1" ht="15.5">
      <c r="V141" s="67"/>
      <c r="W141" s="32"/>
      <c r="X141" s="216">
        <f t="shared" si="22"/>
        <v>0</v>
      </c>
      <c r="Y141" s="216" t="e">
        <f t="shared" si="23"/>
        <v>#N/A</v>
      </c>
      <c r="Z141" s="227" cm="1">
        <f t="array" ref="Z141">_xlfn.IFS(
    $Y$71 = "TWO", IF(SUM($Z$127:Z130) &lt;= 0.5, SUM($Z$127:Z130), 1 - SUM($Z$127:Z130)),
    $Y$69 = "LEFT", SUM($Z$127:Z130),
    $Y$69 = "RIGHT", 1 - SUM($Z$127:Z130)
)</f>
        <v>0.5</v>
      </c>
      <c r="AA141" s="228" t="str" cm="1">
        <f t="array" ref="AA141">_xlfn.IFS(
    $Y$69 = "", "",
    AND($Y$71 = "TWO", ROWS($Z$138:Z141) = 1), "⟵ " &amp; TEXT(Z141, "#0.0%"),
    AND($Y$71 = "TWO", Z141 = 50%), TEXT(Z141, "#0.0%"),
    AND($Y$71 = "TWO", Z142 &gt; Z141), "⟵ " &amp; TEXT(Z141, "#0.0%"),
    AND($Y$71 = "TWO", Z142 &lt; Z141), TEXT(Z141, "#0.0%") &amp; " ⟶",
    $Y$69 = "LEFT", "⟵ " &amp; TEXT(Z141, "#0.0%"),
    $Y$69 = "RIGHT", TEXT(Z141, "#0.0%") &amp; " ⟶"
)</f>
        <v>⟵ 50.0%</v>
      </c>
      <c r="AB141" s="65"/>
      <c r="AC141" s="65"/>
      <c r="AD141" s="65"/>
      <c r="AE141" s="65"/>
      <c r="AF141" s="65"/>
      <c r="AG141" s="65"/>
      <c r="AH141" s="65"/>
      <c r="AI141" s="65"/>
      <c r="AJ141" s="65"/>
      <c r="AK141" s="65"/>
      <c r="AL141" s="216">
        <f t="shared" si="17"/>
        <v>0.70833333333333104</v>
      </c>
      <c r="AM141" s="216">
        <f t="shared" si="13"/>
        <v>0.31042697552584309</v>
      </c>
      <c r="AN141" s="216" t="e" cm="1">
        <f t="array" ref="AN141">_xlfn.IFS(
    FALSE, N("Check if X1 shading is ON"),
    $AN$50&lt;&gt;"x", NA(),
    FALSE, N("Check if case is 'LEFT' and x axis value less than z score"),
    AND($Y$69 = "LEFT", $AL141 &lt; IF($AC$69="", 0, $AC$69)), $AM141,
    FALSE, N("Check if case is 'RIGHT' and x axis value greater than z score"),
    AND($Y$69 = "RIGHT", $AL141 &gt; IF($AC$69="", 0, $AC$69)), $AM141,
    FALSE, N("Check if case is 'TWO' and both directions"),
    AND(
        $Y$69 = "TWO",
        OR($AL141 &lt; -ABS($AC$69), $AL141 &gt; ABS($AC$70))
    ), $AM141,
    FALSE, N("Default case: Return NA()"),
    TRUE, NA()
)</f>
        <v>#N/A</v>
      </c>
      <c r="AO141" s="216" t="e" cm="1">
        <f t="array" ref="AO141">_xlfn.IFS(
    FALSE, N("Check if X1 shading is ON"),
    $AN$50&lt;&gt;"x", NA(),
    FALSE, N("Check if case is 'LEFT' and x axis value less than z score"),
    AND($Y$70 = "LEFT", $AL141 &lt; IF($AC$70="", 0, $AC$70)), $AM141,
    FALSE, N("Check if case is 'RIGHT' and x axis value greater than z score"),
    AND($Y$70 = "RIGHT", $AL141 &gt; IF($AC$70="", 0, $AC$70)), $AM141,
    FALSE, N("Default case: Return NA()"),
    TRUE, NA()
)</f>
        <v>#N/A</v>
      </c>
      <c r="AP141" s="216" t="e" cm="1">
        <f t="array" ref="AP141">_xlfn.IFS(
    FALSE, N("Check if X1 shading is ON"),
    $AP$50&lt;&gt;"x", NA(),
    FALSE, N("Check if case is 'LEFT' and x axis value less than z score"),
    AND($Y$73 = "LEFT", $AL141 &lt; IF($AC$73="", 0, $AC$73)), $AM141,
    FALSE, N("Check if case is 'RIGHT' and x axis value greater than z score"),
    AND($Y$73 = "RIGHT", $AL141 &gt; IF($AC$73="", 0, $AC$73)), $AM141,
    FALSE, N("Check if case is 'TWO' and both directions"),
    AND(
        $Y$73 = "TWO",
        OR($AL141 &lt; -ABS($AC$73), $AL141 &gt; ABS($AC$73))
    ), $AM141,
    FALSE, N("Default case: Return NA()"),
    TRUE, NA()
)</f>
        <v>#N/A</v>
      </c>
      <c r="AQ141" s="65"/>
      <c r="AR141" s="211">
        <v>1.1666666666666643</v>
      </c>
      <c r="AS141" s="211">
        <v>0.182</v>
      </c>
      <c r="AT141" s="211">
        <f t="shared" si="20"/>
        <v>0.182</v>
      </c>
      <c r="AU141" s="211" t="str">
        <f t="shared" si="21"/>
        <v>x</v>
      </c>
    </row>
    <row r="142" spans="22:47" s="21" customFormat="1" ht="15.5">
      <c r="V142" s="67"/>
      <c r="W142" s="32"/>
      <c r="X142" s="216">
        <f t="shared" si="22"/>
        <v>1</v>
      </c>
      <c r="Y142" s="216" t="e">
        <f t="shared" si="23"/>
        <v>#N/A</v>
      </c>
      <c r="Z142" s="227" cm="1">
        <f t="array" ref="Z142">_xlfn.IFS(
    $Y$71 = "TWO", IF(SUM($Z$127:Z131) &lt;= 0.5, SUM($Z$127:Z131), 1 - SUM($Z$127:Z131)),
    $Y$69 = "LEFT", SUM($Z$127:Z131),
    $Y$69 = "RIGHT", 1 - SUM($Z$127:Z131)
)</f>
        <v>0.84000000000000008</v>
      </c>
      <c r="AA142" s="228" t="str" cm="1">
        <f t="array" ref="AA142">_xlfn.IFS(
    $Y$69 = "", "",
    AND($Y$71 = "TWO", ROWS($Z$138:Z142) = 1), "⟵ " &amp; TEXT(Z142, "#0.0%"),
    AND($Y$71 = "TWO", Z142 = 50%), TEXT(Z142, "#0.0%"),
    AND($Y$71 = "TWO", Z143 &gt; Z142), "⟵ " &amp; TEXT(Z142, "#0.0%"),
    AND($Y$71 = "TWO", Z143 &lt; Z142), TEXT(Z142, "#0.0%") &amp; " ⟶",
    $Y$69 = "LEFT", "⟵ " &amp; TEXT(Z142, "#0.0%"),
    $Y$69 = "RIGHT", TEXT(Z142, "#0.0%") &amp; " ⟶"
)</f>
        <v>⟵ 84.0%</v>
      </c>
      <c r="AB142" s="65"/>
      <c r="AC142" s="65"/>
      <c r="AD142" s="65"/>
      <c r="AE142" s="65"/>
      <c r="AF142" s="65"/>
      <c r="AG142" s="65"/>
      <c r="AH142" s="65"/>
      <c r="AI142" s="65"/>
      <c r="AJ142" s="65"/>
      <c r="AK142" s="65"/>
      <c r="AL142" s="216">
        <f t="shared" si="17"/>
        <v>0.74999999999999767</v>
      </c>
      <c r="AM142" s="216">
        <f t="shared" si="13"/>
        <v>0.30113743215480498</v>
      </c>
      <c r="AN142" s="216" t="e" cm="1">
        <f t="array" ref="AN142">_xlfn.IFS(
    FALSE, N("Check if X1 shading is ON"),
    $AN$50&lt;&gt;"x", NA(),
    FALSE, N("Check if case is 'LEFT' and x axis value less than z score"),
    AND($Y$69 = "LEFT", $AL142 &lt; IF($AC$69="", 0, $AC$69)), $AM142,
    FALSE, N("Check if case is 'RIGHT' and x axis value greater than z score"),
    AND($Y$69 = "RIGHT", $AL142 &gt; IF($AC$69="", 0, $AC$69)), $AM142,
    FALSE, N("Check if case is 'TWO' and both directions"),
    AND(
        $Y$69 = "TWO",
        OR($AL142 &lt; -ABS($AC$69), $AL142 &gt; ABS($AC$70))
    ), $AM142,
    FALSE, N("Default case: Return NA()"),
    TRUE, NA()
)</f>
        <v>#N/A</v>
      </c>
      <c r="AO142" s="216" t="e" cm="1">
        <f t="array" ref="AO142">_xlfn.IFS(
    FALSE, N("Check if X1 shading is ON"),
    $AN$50&lt;&gt;"x", NA(),
    FALSE, N("Check if case is 'LEFT' and x axis value less than z score"),
    AND($Y$70 = "LEFT", $AL142 &lt; IF($AC$70="", 0, $AC$70)), $AM142,
    FALSE, N("Check if case is 'RIGHT' and x axis value greater than z score"),
    AND($Y$70 = "RIGHT", $AL142 &gt; IF($AC$70="", 0, $AC$70)), $AM142,
    FALSE, N("Default case: Return NA()"),
    TRUE, NA()
)</f>
        <v>#N/A</v>
      </c>
      <c r="AP142" s="216" t="e" cm="1">
        <f t="array" ref="AP142">_xlfn.IFS(
    FALSE, N("Check if X1 shading is ON"),
    $AP$50&lt;&gt;"x", NA(),
    FALSE, N("Check if case is 'LEFT' and x axis value less than z score"),
    AND($Y$73 = "LEFT", $AL142 &lt; IF($AC$73="", 0, $AC$73)), $AM142,
    FALSE, N("Check if case is 'RIGHT' and x axis value greater than z score"),
    AND($Y$73 = "RIGHT", $AL142 &gt; IF($AC$73="", 0, $AC$73)), $AM142,
    FALSE, N("Check if case is 'TWO' and both directions"),
    AND(
        $Y$73 = "TWO",
        OR($AL142 &lt; -ABS($AC$73), $AL142 &gt; ABS($AC$73))
    ), $AM142,
    FALSE, N("Default case: Return NA()"),
    TRUE, NA()
)</f>
        <v>#N/A</v>
      </c>
      <c r="AQ142" s="65"/>
      <c r="AR142" s="211">
        <v>-0.83333333333333526</v>
      </c>
      <c r="AS142" s="211">
        <v>0.20599999999999999</v>
      </c>
      <c r="AT142" s="211">
        <f t="shared" si="20"/>
        <v>0.20599999999999999</v>
      </c>
      <c r="AU142" s="211" t="str">
        <f t="shared" si="21"/>
        <v>x</v>
      </c>
    </row>
    <row r="143" spans="22:47" s="21" customFormat="1" ht="15.5">
      <c r="V143" s="67"/>
      <c r="W143" s="32"/>
      <c r="X143" s="216">
        <f t="shared" si="22"/>
        <v>2</v>
      </c>
      <c r="Y143" s="216" t="e">
        <f t="shared" si="23"/>
        <v>#N/A</v>
      </c>
      <c r="Z143" s="227" cm="1">
        <f t="array" ref="Z143">_xlfn.IFS(
    $Y$71 = "TWO", IF(SUM($Z$127:Z132) &lt;= 0.5, SUM($Z$127:Z132), 1 - SUM($Z$127:Z132)),
    $Y$69 = "LEFT", SUM($Z$127:Z132),
    $Y$69 = "RIGHT", 1 - SUM($Z$127:Z132)
)</f>
        <v>0.97500000000000009</v>
      </c>
      <c r="AA143" s="228" t="str" cm="1">
        <f t="array" ref="AA143">_xlfn.IFS(
    $Y$69 = "", "",
    AND($Y$71 = "TWO", ROWS($Z$138:Z143) = 1), "⟵ " &amp; TEXT(Z143, "#0.0%"),
    AND($Y$71 = "TWO", Z143 = 50%), TEXT(Z143, "#0.0%"),
    AND($Y$71 = "TWO", Z144 &gt; Z143), "⟵ " &amp; TEXT(Z143, "#0.0%"),
    AND($Y$71 = "TWO", Z144 &lt; Z143), TEXT(Z143, "#0.0%") &amp; " ⟶",
    $Y$69 = "LEFT", "⟵ " &amp; TEXT(Z143, "#0.0%"),
    $Y$69 = "RIGHT", TEXT(Z143, "#0.0%") &amp; " ⟶"
)</f>
        <v>⟵ 97.5%</v>
      </c>
      <c r="AB143" s="65"/>
      <c r="AC143" s="65"/>
      <c r="AD143" s="65"/>
      <c r="AE143" s="65"/>
      <c r="AF143" s="65"/>
      <c r="AG143" s="65"/>
      <c r="AH143" s="65"/>
      <c r="AI143" s="65"/>
      <c r="AJ143" s="65"/>
      <c r="AK143" s="65"/>
      <c r="AL143" s="216">
        <f t="shared" si="17"/>
        <v>0.7916666666666643</v>
      </c>
      <c r="AM143" s="216">
        <f t="shared" si="13"/>
        <v>0.29161915585865616</v>
      </c>
      <c r="AN143" s="216" t="e" cm="1">
        <f t="array" ref="AN143">_xlfn.IFS(
    FALSE, N("Check if X1 shading is ON"),
    $AN$50&lt;&gt;"x", NA(),
    FALSE, N("Check if case is 'LEFT' and x axis value less than z score"),
    AND($Y$69 = "LEFT", $AL143 &lt; IF($AC$69="", 0, $AC$69)), $AM143,
    FALSE, N("Check if case is 'RIGHT' and x axis value greater than z score"),
    AND($Y$69 = "RIGHT", $AL143 &gt; IF($AC$69="", 0, $AC$69)), $AM143,
    FALSE, N("Check if case is 'TWO' and both directions"),
    AND(
        $Y$69 = "TWO",
        OR($AL143 &lt; -ABS($AC$69), $AL143 &gt; ABS($AC$70))
    ), $AM143,
    FALSE, N("Default case: Return NA()"),
    TRUE, NA()
)</f>
        <v>#N/A</v>
      </c>
      <c r="AO143" s="216" t="e" cm="1">
        <f t="array" ref="AO143">_xlfn.IFS(
    FALSE, N("Check if X1 shading is ON"),
    $AN$50&lt;&gt;"x", NA(),
    FALSE, N("Check if case is 'LEFT' and x axis value less than z score"),
    AND($Y$70 = "LEFT", $AL143 &lt; IF($AC$70="", 0, $AC$70)), $AM143,
    FALSE, N("Check if case is 'RIGHT' and x axis value greater than z score"),
    AND($Y$70 = "RIGHT", $AL143 &gt; IF($AC$70="", 0, $AC$70)), $AM143,
    FALSE, N("Default case: Return NA()"),
    TRUE, NA()
)</f>
        <v>#N/A</v>
      </c>
      <c r="AP143" s="216" t="e" cm="1">
        <f t="array" ref="AP143">_xlfn.IFS(
    FALSE, N("Check if X1 shading is ON"),
    $AP$50&lt;&gt;"x", NA(),
    FALSE, N("Check if case is 'LEFT' and x axis value less than z score"),
    AND($Y$73 = "LEFT", $AL143 &lt; IF($AC$73="", 0, $AC$73)), $AM143,
    FALSE, N("Check if case is 'RIGHT' and x axis value greater than z score"),
    AND($Y$73 = "RIGHT", $AL143 &gt; IF($AC$73="", 0, $AC$73)), $AM143,
    FALSE, N("Check if case is 'TWO' and both directions"),
    AND(
        $Y$73 = "TWO",
        OR($AL143 &lt; -ABS($AC$73), $AL143 &gt; ABS($AC$73))
    ), $AM143,
    FALSE, N("Default case: Return NA()"),
    TRUE, NA()
)</f>
        <v>#N/A</v>
      </c>
      <c r="AQ143" s="65"/>
      <c r="AR143" s="211">
        <v>-0.66666666666666874</v>
      </c>
      <c r="AS143" s="211">
        <v>0.20599999999999999</v>
      </c>
      <c r="AT143" s="211">
        <f t="shared" si="20"/>
        <v>0.20599999999999999</v>
      </c>
      <c r="AU143" s="211" t="str">
        <f t="shared" si="21"/>
        <v>x</v>
      </c>
    </row>
    <row r="144" spans="22:47" s="21" customFormat="1" ht="15.5">
      <c r="V144" s="67"/>
      <c r="W144" s="32"/>
      <c r="X144" s="216">
        <f t="shared" si="22"/>
        <v>3</v>
      </c>
      <c r="Y144" s="216" t="e">
        <f t="shared" si="23"/>
        <v>#N/A</v>
      </c>
      <c r="Z144" s="227" cm="1">
        <f t="array" ref="Z144">_xlfn.IFS(
    $Y$71 = "TWO", IF(SUM($Z$127:Z133) &lt;= 0.5, SUM($Z$127:Z133), 1 - SUM($Z$127:Z133)),
    $Y$69 = "LEFT", SUM($Z$127:Z133),
    $Y$69 = "RIGHT", 1 - SUM($Z$127:Z133)
)</f>
        <v>0.99500000000000011</v>
      </c>
      <c r="AA144" s="228" t="str" cm="1">
        <f t="array" ref="AA144">_xlfn.IFS(
    $Y$69 = "", "",
    AND($Y$71 = "TWO", ROWS($Z$138:Z144) = 1), "⟵ " &amp; TEXT(Z144, "#0.0%"),
    AND($Y$71 = "TWO", Z144 = 50%), TEXT(Z144, "#0.0%"),
    AND($Y$71 = "TWO", Z145 &gt; Z144), "⟵ " &amp; TEXT(Z144, "#0.0%"),
    AND($Y$71 = "TWO", Z145 &lt; Z144), TEXT(Z144, "#0.0%") &amp; " ⟶",
    $Y$69 = "LEFT", "⟵ " &amp; TEXT(Z144, "#0.0%"),
    $Y$69 = "RIGHT", TEXT(Z144, "#0.0%") &amp; " ⟶"
)</f>
        <v>⟵ 99.5%</v>
      </c>
      <c r="AB144" s="65"/>
      <c r="AC144" s="65"/>
      <c r="AD144" s="65"/>
      <c r="AE144" s="65"/>
      <c r="AF144" s="65"/>
      <c r="AG144" s="65"/>
      <c r="AH144" s="65"/>
      <c r="AI144" s="65"/>
      <c r="AJ144" s="65"/>
      <c r="AK144" s="65"/>
      <c r="AL144" s="216">
        <f t="shared" si="17"/>
        <v>0.83333333333333093</v>
      </c>
      <c r="AM144" s="216">
        <f t="shared" si="13"/>
        <v>0.2819118754103031</v>
      </c>
      <c r="AN144" s="216" t="e" cm="1">
        <f t="array" ref="AN144">_xlfn.IFS(
    FALSE, N("Check if X1 shading is ON"),
    $AN$50&lt;&gt;"x", NA(),
    FALSE, N("Check if case is 'LEFT' and x axis value less than z score"),
    AND($Y$69 = "LEFT", $AL144 &lt; IF($AC$69="", 0, $AC$69)), $AM144,
    FALSE, N("Check if case is 'RIGHT' and x axis value greater than z score"),
    AND($Y$69 = "RIGHT", $AL144 &gt; IF($AC$69="", 0, $AC$69)), $AM144,
    FALSE, N("Check if case is 'TWO' and both directions"),
    AND(
        $Y$69 = "TWO",
        OR($AL144 &lt; -ABS($AC$69), $AL144 &gt; ABS($AC$70))
    ), $AM144,
    FALSE, N("Default case: Return NA()"),
    TRUE, NA()
)</f>
        <v>#N/A</v>
      </c>
      <c r="AO144" s="216" t="e" cm="1">
        <f t="array" ref="AO144">_xlfn.IFS(
    FALSE, N("Check if X1 shading is ON"),
    $AN$50&lt;&gt;"x", NA(),
    FALSE, N("Check if case is 'LEFT' and x axis value less than z score"),
    AND($Y$70 = "LEFT", $AL144 &lt; IF($AC$70="", 0, $AC$70)), $AM144,
    FALSE, N("Check if case is 'RIGHT' and x axis value greater than z score"),
    AND($Y$70 = "RIGHT", $AL144 &gt; IF($AC$70="", 0, $AC$70)), $AM144,
    FALSE, N("Default case: Return NA()"),
    TRUE, NA()
)</f>
        <v>#N/A</v>
      </c>
      <c r="AP144" s="216" t="e" cm="1">
        <f t="array" ref="AP144">_xlfn.IFS(
    FALSE, N("Check if X1 shading is ON"),
    $AP$50&lt;&gt;"x", NA(),
    FALSE, N("Check if case is 'LEFT' and x axis value less than z score"),
    AND($Y$73 = "LEFT", $AL144 &lt; IF($AC$73="", 0, $AC$73)), $AM144,
    FALSE, N("Check if case is 'RIGHT' and x axis value greater than z score"),
    AND($Y$73 = "RIGHT", $AL144 &gt; IF($AC$73="", 0, $AC$73)), $AM144,
    FALSE, N("Check if case is 'TWO' and both directions"),
    AND(
        $Y$73 = "TWO",
        OR($AL144 &lt; -ABS($AC$73), $AL144 &gt; ABS($AC$73))
    ), $AM144,
    FALSE, N("Default case: Return NA()"),
    TRUE, NA()
)</f>
        <v>#N/A</v>
      </c>
      <c r="AQ144" s="65"/>
      <c r="AR144" s="211">
        <v>-0.50000000000000222</v>
      </c>
      <c r="AS144" s="211">
        <v>0.20599999999999999</v>
      </c>
      <c r="AT144" s="211">
        <f t="shared" si="20"/>
        <v>0.20599999999999999</v>
      </c>
      <c r="AU144" s="211" t="str">
        <f t="shared" si="21"/>
        <v>x</v>
      </c>
    </row>
    <row r="145" spans="8:47" s="21" customFormat="1" ht="15.5">
      <c r="V145" s="67"/>
      <c r="W145" s="32"/>
      <c r="X145" s="32"/>
      <c r="Y145" s="67"/>
      <c r="Z145" s="67"/>
      <c r="AA145" s="67"/>
      <c r="AB145" s="65"/>
      <c r="AC145" s="65"/>
      <c r="AD145" s="65"/>
      <c r="AE145" s="65"/>
      <c r="AF145" s="65"/>
      <c r="AG145" s="65"/>
      <c r="AH145" s="65"/>
      <c r="AI145" s="65"/>
      <c r="AJ145" s="65"/>
      <c r="AK145" s="65"/>
      <c r="AL145" s="216">
        <f t="shared" si="17"/>
        <v>0.87499999999999756</v>
      </c>
      <c r="AM145" s="216">
        <f t="shared" si="13"/>
        <v>0.27205499837854408</v>
      </c>
      <c r="AN145" s="216" t="e" cm="1">
        <f t="array" ref="AN145">_xlfn.IFS(
    FALSE, N("Check if X1 shading is ON"),
    $AN$50&lt;&gt;"x", NA(),
    FALSE, N("Check if case is 'LEFT' and x axis value less than z score"),
    AND($Y$69 = "LEFT", $AL145 &lt; IF($AC$69="", 0, $AC$69)), $AM145,
    FALSE, N("Check if case is 'RIGHT' and x axis value greater than z score"),
    AND($Y$69 = "RIGHT", $AL145 &gt; IF($AC$69="", 0, $AC$69)), $AM145,
    FALSE, N("Check if case is 'TWO' and both directions"),
    AND(
        $Y$69 = "TWO",
        OR($AL145 &lt; -ABS($AC$69), $AL145 &gt; ABS($AC$70))
    ), $AM145,
    FALSE, N("Default case: Return NA()"),
    TRUE, NA()
)</f>
        <v>#N/A</v>
      </c>
      <c r="AO145" s="216" t="e" cm="1">
        <f t="array" ref="AO145">_xlfn.IFS(
    FALSE, N("Check if X1 shading is ON"),
    $AN$50&lt;&gt;"x", NA(),
    FALSE, N("Check if case is 'LEFT' and x axis value less than z score"),
    AND($Y$70 = "LEFT", $AL145 &lt; IF($AC$70="", 0, $AC$70)), $AM145,
    FALSE, N("Check if case is 'RIGHT' and x axis value greater than z score"),
    AND($Y$70 = "RIGHT", $AL145 &gt; IF($AC$70="", 0, $AC$70)), $AM145,
    FALSE, N("Default case: Return NA()"),
    TRUE, NA()
)</f>
        <v>#N/A</v>
      </c>
      <c r="AP145" s="216" t="e" cm="1">
        <f t="array" ref="AP145">_xlfn.IFS(
    FALSE, N("Check if X1 shading is ON"),
    $AP$50&lt;&gt;"x", NA(),
    FALSE, N("Check if case is 'LEFT' and x axis value less than z score"),
    AND($Y$73 = "LEFT", $AL145 &lt; IF($AC$73="", 0, $AC$73)), $AM145,
    FALSE, N("Check if case is 'RIGHT' and x axis value greater than z score"),
    AND($Y$73 = "RIGHT", $AL145 &gt; IF($AC$73="", 0, $AC$73)), $AM145,
    FALSE, N("Check if case is 'TWO' and both directions"),
    AND(
        $Y$73 = "TWO",
        OR($AL145 &lt; -ABS($AC$73), $AL145 &gt; ABS($AC$73))
    ), $AM145,
    FALSE, N("Default case: Return NA()"),
    TRUE, NA()
)</f>
        <v>#N/A</v>
      </c>
      <c r="AQ145" s="65"/>
      <c r="AR145" s="211">
        <v>-0.33333333333333548</v>
      </c>
      <c r="AS145" s="211">
        <v>0.20599999999999999</v>
      </c>
      <c r="AT145" s="211">
        <f t="shared" si="20"/>
        <v>0.20599999999999999</v>
      </c>
      <c r="AU145" s="211" t="str">
        <f t="shared" si="21"/>
        <v>x</v>
      </c>
    </row>
    <row r="146" spans="8:47" s="21" customFormat="1" ht="18.5">
      <c r="V146" s="255" t="s">
        <v>536</v>
      </c>
      <c r="W146" s="32"/>
      <c r="X146" s="32"/>
      <c r="Y146" s="67"/>
      <c r="Z146" s="67"/>
      <c r="AA146" s="67"/>
      <c r="AB146" s="65"/>
      <c r="AC146" s="65"/>
      <c r="AD146" s="65"/>
      <c r="AE146" s="65"/>
      <c r="AF146" s="65"/>
      <c r="AG146" s="65"/>
      <c r="AH146" s="65"/>
      <c r="AI146" s="65"/>
      <c r="AJ146" s="65"/>
      <c r="AK146" s="65"/>
      <c r="AL146" s="216">
        <f t="shared" si="17"/>
        <v>0.91666666666666419</v>
      </c>
      <c r="AM146" s="216">
        <f t="shared" si="13"/>
        <v>0.262087353078302</v>
      </c>
      <c r="AN146" s="216" t="e" cm="1">
        <f t="array" ref="AN146">_xlfn.IFS(
    FALSE, N("Check if X1 shading is ON"),
    $AN$50&lt;&gt;"x", NA(),
    FALSE, N("Check if case is 'LEFT' and x axis value less than z score"),
    AND($Y$69 = "LEFT", $AL146 &lt; IF($AC$69="", 0, $AC$69)), $AM146,
    FALSE, N("Check if case is 'RIGHT' and x axis value greater than z score"),
    AND($Y$69 = "RIGHT", $AL146 &gt; IF($AC$69="", 0, $AC$69)), $AM146,
    FALSE, N("Check if case is 'TWO' and both directions"),
    AND(
        $Y$69 = "TWO",
        OR($AL146 &lt; -ABS($AC$69), $AL146 &gt; ABS($AC$70))
    ), $AM146,
    FALSE, N("Default case: Return NA()"),
    TRUE, NA()
)</f>
        <v>#N/A</v>
      </c>
      <c r="AO146" s="216" t="e" cm="1">
        <f t="array" ref="AO146">_xlfn.IFS(
    FALSE, N("Check if X1 shading is ON"),
    $AN$50&lt;&gt;"x", NA(),
    FALSE, N("Check if case is 'LEFT' and x axis value less than z score"),
    AND($Y$70 = "LEFT", $AL146 &lt; IF($AC$70="", 0, $AC$70)), $AM146,
    FALSE, N("Check if case is 'RIGHT' and x axis value greater than z score"),
    AND($Y$70 = "RIGHT", $AL146 &gt; IF($AC$70="", 0, $AC$70)), $AM146,
    FALSE, N("Default case: Return NA()"),
    TRUE, NA()
)</f>
        <v>#N/A</v>
      </c>
      <c r="AP146" s="216" t="e" cm="1">
        <f t="array" ref="AP146">_xlfn.IFS(
    FALSE, N("Check if X1 shading is ON"),
    $AP$50&lt;&gt;"x", NA(),
    FALSE, N("Check if case is 'LEFT' and x axis value less than z score"),
    AND($Y$73 = "LEFT", $AL146 &lt; IF($AC$73="", 0, $AC$73)), $AM146,
    FALSE, N("Check if case is 'RIGHT' and x axis value greater than z score"),
    AND($Y$73 = "RIGHT", $AL146 &gt; IF($AC$73="", 0, $AC$73)), $AM146,
    FALSE, N("Check if case is 'TWO' and both directions"),
    AND(
        $Y$73 = "TWO",
        OR($AL146 &lt; -ABS($AC$73), $AL146 &gt; ABS($AC$73))
    ), $AM146,
    FALSE, N("Default case: Return NA()"),
    TRUE, NA()
)</f>
        <v>#N/A</v>
      </c>
      <c r="AQ146" s="65"/>
      <c r="AR146" s="211">
        <v>-0.16666666666666879</v>
      </c>
      <c r="AS146" s="211">
        <v>0.20599999999999999</v>
      </c>
      <c r="AT146" s="211">
        <f t="shared" si="20"/>
        <v>0.20599999999999999</v>
      </c>
      <c r="AU146" s="211" t="str">
        <f t="shared" si="21"/>
        <v>x</v>
      </c>
    </row>
    <row r="147" spans="8:47" s="21" customFormat="1" ht="31"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 s="217" t="s">
        <v>423</v>
      </c>
      <c r="W147" s="231" t="s">
        <v>424</v>
      </c>
      <c r="X147" s="229" t="str">
        <f>LEFT(V146,6)&amp;" "&amp;$W$69&amp;" axis"</f>
        <v>X1 raw normal pop axis</v>
      </c>
      <c r="Y147" s="229" t="str">
        <f>$W$69&amp;" y"</f>
        <v>normal pop y</v>
      </c>
      <c r="Z147" s="229" t="str">
        <f>W69&amp;" raw labels"</f>
        <v>normal pop raw labels</v>
      </c>
      <c r="AA147" s="67"/>
      <c r="AB147" s="65"/>
      <c r="AC147" s="65"/>
      <c r="AD147" s="65"/>
      <c r="AE147" s="65"/>
      <c r="AF147" s="65"/>
      <c r="AG147" s="65"/>
      <c r="AH147" s="65"/>
      <c r="AI147" s="65"/>
      <c r="AJ147" s="65"/>
      <c r="AK147" s="65"/>
      <c r="AL147" s="216">
        <f t="shared" si="17"/>
        <v>0.95833333333333082</v>
      </c>
      <c r="AM147" s="216">
        <f t="shared" si="13"/>
        <v>0.25204694425504581</v>
      </c>
      <c r="AN147" s="216" t="e" cm="1">
        <f t="array" ref="AN147">_xlfn.IFS(
    FALSE, N("Check if X1 shading is ON"),
    $AN$50&lt;&gt;"x", NA(),
    FALSE, N("Check if case is 'LEFT' and x axis value less than z score"),
    AND($Y$69 = "LEFT", $AL147 &lt; IF($AC$69="", 0, $AC$69)), $AM147,
    FALSE, N("Check if case is 'RIGHT' and x axis value greater than z score"),
    AND($Y$69 = "RIGHT", $AL147 &gt; IF($AC$69="", 0, $AC$69)), $AM147,
    FALSE, N("Check if case is 'TWO' and both directions"),
    AND(
        $Y$69 = "TWO",
        OR($AL147 &lt; -ABS($AC$69), $AL147 &gt; ABS($AC$70))
    ), $AM147,
    FALSE, N("Default case: Return NA()"),
    TRUE, NA()
)</f>
        <v>#N/A</v>
      </c>
      <c r="AO147" s="216" t="e" cm="1">
        <f t="array" ref="AO147">_xlfn.IFS(
    FALSE, N("Check if X1 shading is ON"),
    $AN$50&lt;&gt;"x", NA(),
    FALSE, N("Check if case is 'LEFT' and x axis value less than z score"),
    AND($Y$70 = "LEFT", $AL147 &lt; IF($AC$70="", 0, $AC$70)), $AM147,
    FALSE, N("Check if case is 'RIGHT' and x axis value greater than z score"),
    AND($Y$70 = "RIGHT", $AL147 &gt; IF($AC$70="", 0, $AC$70)), $AM147,
    FALSE, N("Default case: Return NA()"),
    TRUE, NA()
)</f>
        <v>#N/A</v>
      </c>
      <c r="AP147" s="216" t="e" cm="1">
        <f t="array" ref="AP147">_xlfn.IFS(
    FALSE, N("Check if X1 shading is ON"),
    $AP$50&lt;&gt;"x", NA(),
    FALSE, N("Check if case is 'LEFT' and x axis value less than z score"),
    AND($Y$73 = "LEFT", $AL147 &lt; IF($AC$73="", 0, $AC$73)), $AM147,
    FALSE, N("Check if case is 'RIGHT' and x axis value greater than z score"),
    AND($Y$73 = "RIGHT", $AL147 &gt; IF($AC$73="", 0, $AC$73)), $AM147,
    FALSE, N("Check if case is 'TWO' and both directions"),
    AND(
        $Y$73 = "TWO",
        OR($AL147 &lt; -ABS($AC$73), $AL147 &gt; ABS($AC$73))
    ), $AM147,
    FALSE, N("Default case: Return NA()"),
    TRUE, NA()
)</f>
        <v>#N/A</v>
      </c>
      <c r="AQ147" s="65"/>
      <c r="AR147" s="211">
        <v>0.16666666666666449</v>
      </c>
      <c r="AS147" s="211">
        <v>0.20599999999999999</v>
      </c>
      <c r="AT147" s="211">
        <f t="shared" si="20"/>
        <v>0.20599999999999999</v>
      </c>
      <c r="AU147" s="211" t="str">
        <f t="shared" si="21"/>
        <v>x</v>
      </c>
    </row>
    <row r="148" spans="8:47" s="21" customFormat="1" ht="15.5"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 s="216" t="str">
        <f>AG53</f>
        <v>x</v>
      </c>
      <c r="W148" s="211">
        <v>-0.12</v>
      </c>
      <c r="X148" s="216">
        <f t="shared" ref="X148:X155" si="24">X116</f>
        <v>-4</v>
      </c>
      <c r="Y148" s="216">
        <f t="shared" ref="Y148:Y155" si="25">IF(
    $V$148="x",
    $W$148,
    NA()
)</f>
        <v>-0.12</v>
      </c>
      <c r="Z148" s="230" t="str">
        <f>IF(Z149="","","raw scale")</f>
        <v/>
      </c>
      <c r="AA148" s="67"/>
      <c r="AB148" s="65"/>
      <c r="AC148" s="65"/>
      <c r="AD148" s="65"/>
      <c r="AE148" s="65"/>
      <c r="AF148" s="65"/>
      <c r="AG148" s="65"/>
      <c r="AH148" s="65"/>
      <c r="AI148" s="65"/>
      <c r="AJ148" s="65"/>
      <c r="AK148" s="65"/>
      <c r="AL148" s="216">
        <f t="shared" si="17"/>
        <v>0.99999999999999745</v>
      </c>
      <c r="AM148" s="216">
        <f t="shared" si="13"/>
        <v>0.24197072451914398</v>
      </c>
      <c r="AN148" s="216" t="e" cm="1">
        <f t="array" ref="AN148">_xlfn.IFS(
    FALSE, N("Check if X1 shading is ON"),
    $AN$50&lt;&gt;"x", NA(),
    FALSE, N("Check if case is 'LEFT' and x axis value less than z score"),
    AND($Y$69 = "LEFT", $AL148 &lt; IF($AC$69="", 0, $AC$69)), $AM148,
    FALSE, N("Check if case is 'RIGHT' and x axis value greater than z score"),
    AND($Y$69 = "RIGHT", $AL148 &gt; IF($AC$69="", 0, $AC$69)), $AM148,
    FALSE, N("Check if case is 'TWO' and both directions"),
    AND(
        $Y$69 = "TWO",
        OR($AL148 &lt; -ABS($AC$69), $AL148 &gt; ABS($AC$70))
    ), $AM148,
    FALSE, N("Default case: Return NA()"),
    TRUE, NA()
)</f>
        <v>#N/A</v>
      </c>
      <c r="AO148" s="216" t="e" cm="1">
        <f t="array" ref="AO148">_xlfn.IFS(
    FALSE, N("Check if X1 shading is ON"),
    $AN$50&lt;&gt;"x", NA(),
    FALSE, N("Check if case is 'LEFT' and x axis value less than z score"),
    AND($Y$70 = "LEFT", $AL148 &lt; IF($AC$70="", 0, $AC$70)), $AM148,
    FALSE, N("Check if case is 'RIGHT' and x axis value greater than z score"),
    AND($Y$70 = "RIGHT", $AL148 &gt; IF($AC$70="", 0, $AC$70)), $AM148,
    FALSE, N("Default case: Return NA()"),
    TRUE, NA()
)</f>
        <v>#N/A</v>
      </c>
      <c r="AP148" s="216" t="e" cm="1">
        <f t="array" ref="AP148">_xlfn.IFS(
    FALSE, N("Check if X1 shading is ON"),
    $AP$50&lt;&gt;"x", NA(),
    FALSE, N("Check if case is 'LEFT' and x axis value less than z score"),
    AND($Y$73 = "LEFT", $AL148 &lt; IF($AC$73="", 0, $AC$73)), $AM148,
    FALSE, N("Check if case is 'RIGHT' and x axis value greater than z score"),
    AND($Y$73 = "RIGHT", $AL148 &gt; IF($AC$73="", 0, $AC$73)), $AM148,
    FALSE, N("Check if case is 'TWO' and both directions"),
    AND(
        $Y$73 = "TWO",
        OR($AL148 &lt; -ABS($AC$73), $AL148 &gt; ABS($AC$73))
    ), $AM148,
    FALSE, N("Default case: Return NA()"),
    TRUE, NA()
)</f>
        <v>#N/A</v>
      </c>
      <c r="AQ148" s="65"/>
      <c r="AR148" s="211">
        <v>0.33333333333333115</v>
      </c>
      <c r="AS148" s="211">
        <v>0.20599999999999999</v>
      </c>
      <c r="AT148" s="211">
        <f t="shared" si="20"/>
        <v>0.20599999999999999</v>
      </c>
      <c r="AU148" s="211" t="str">
        <f t="shared" si="21"/>
        <v>x</v>
      </c>
    </row>
    <row r="149" spans="8:47" s="21" customFormat="1" ht="15.5"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 s="67"/>
      <c r="W149" s="32"/>
      <c r="X149" s="216">
        <f t="shared" si="24"/>
        <v>-3</v>
      </c>
      <c r="Y149" s="216">
        <f t="shared" si="25"/>
        <v>-0.12</v>
      </c>
      <c r="Z149" s="216" t="str">
        <f t="shared" ref="Z149:Z155" si="26">IFERROR(
    TEXT(
        Z$69 + $X149 * AA$69,
        IF(
            AG$64 = 0,
            "#,##0",
            "#,##0." &amp; REPT("0", AG$64)
        )
    ),
    ""
)</f>
        <v/>
      </c>
      <c r="AA149" s="67"/>
      <c r="AB149" s="65"/>
      <c r="AC149" s="65"/>
      <c r="AD149" s="65"/>
      <c r="AE149" s="65"/>
      <c r="AF149" s="65"/>
      <c r="AG149" s="65"/>
      <c r="AH149" s="65"/>
      <c r="AI149" s="65"/>
      <c r="AJ149" s="65"/>
      <c r="AK149" s="65"/>
      <c r="AL149" s="216">
        <f t="shared" si="17"/>
        <v>1.0416666666666641</v>
      </c>
      <c r="AM149" s="216">
        <f t="shared" si="13"/>
        <v>0.23189438328624334</v>
      </c>
      <c r="AN149" s="216" t="e" cm="1">
        <f t="array" ref="AN149">_xlfn.IFS(
    FALSE, N("Check if X1 shading is ON"),
    $AN$50&lt;&gt;"x", NA(),
    FALSE, N("Check if case is 'LEFT' and x axis value less than z score"),
    AND($Y$69 = "LEFT", $AL149 &lt; IF($AC$69="", 0, $AC$69)), $AM149,
    FALSE, N("Check if case is 'RIGHT' and x axis value greater than z score"),
    AND($Y$69 = "RIGHT", $AL149 &gt; IF($AC$69="", 0, $AC$69)), $AM149,
    FALSE, N("Check if case is 'TWO' and both directions"),
    AND(
        $Y$69 = "TWO",
        OR($AL149 &lt; -ABS($AC$69), $AL149 &gt; ABS($AC$70))
    ), $AM149,
    FALSE, N("Default case: Return NA()"),
    TRUE, NA()
)</f>
        <v>#N/A</v>
      </c>
      <c r="AO149" s="216" t="e" cm="1">
        <f t="array" ref="AO149">_xlfn.IFS(
    FALSE, N("Check if X1 shading is ON"),
    $AN$50&lt;&gt;"x", NA(),
    FALSE, N("Check if case is 'LEFT' and x axis value less than z score"),
    AND($Y$70 = "LEFT", $AL149 &lt; IF($AC$70="", 0, $AC$70)), $AM149,
    FALSE, N("Check if case is 'RIGHT' and x axis value greater than z score"),
    AND($Y$70 = "RIGHT", $AL149 &gt; IF($AC$70="", 0, $AC$70)), $AM149,
    FALSE, N("Default case: Return NA()"),
    TRUE, NA()
)</f>
        <v>#N/A</v>
      </c>
      <c r="AP149" s="216" t="e" cm="1">
        <f t="array" ref="AP149">_xlfn.IFS(
    FALSE, N("Check if X1 shading is ON"),
    $AP$50&lt;&gt;"x", NA(),
    FALSE, N("Check if case is 'LEFT' and x axis value less than z score"),
    AND($Y$73 = "LEFT", $AL149 &lt; IF($AC$73="", 0, $AC$73)), $AM149,
    FALSE, N("Check if case is 'RIGHT' and x axis value greater than z score"),
    AND($Y$73 = "RIGHT", $AL149 &gt; IF($AC$73="", 0, $AC$73)), $AM149,
    FALSE, N("Check if case is 'TWO' and both directions"),
    AND(
        $Y$73 = "TWO",
        OR($AL149 &lt; -ABS($AC$73), $AL149 &gt; ABS($AC$73))
    ), $AM149,
    FALSE, N("Default case: Return NA()"),
    TRUE, NA()
)</f>
        <v>#N/A</v>
      </c>
      <c r="AQ149" s="65"/>
      <c r="AR149" s="211">
        <v>0.49999999999999789</v>
      </c>
      <c r="AS149" s="211">
        <v>0.20599999999999999</v>
      </c>
      <c r="AT149" s="211">
        <f t="shared" si="20"/>
        <v>0.20599999999999999</v>
      </c>
      <c r="AU149" s="211" t="str">
        <f t="shared" si="21"/>
        <v>x</v>
      </c>
    </row>
    <row r="150" spans="8:47" s="21" customFormat="1" ht="15.5">
      <c r="H150" s="24"/>
      <c r="I150" s="24"/>
      <c r="J150" s="24"/>
      <c r="K150" s="24"/>
      <c r="L150" s="24"/>
      <c r="M150" s="24"/>
      <c r="N150" s="24"/>
      <c r="O150" s="24"/>
      <c r="P150" s="17"/>
      <c r="Q150" s="24"/>
      <c r="R150"/>
      <c r="S150"/>
      <c r="T150"/>
      <c r="U150"/>
      <c r="V150" s="67"/>
      <c r="W150" s="32"/>
      <c r="X150" s="216">
        <f t="shared" si="24"/>
        <v>-2</v>
      </c>
      <c r="Y150" s="216">
        <f t="shared" si="25"/>
        <v>-0.12</v>
      </c>
      <c r="Z150" s="216" t="str">
        <f t="shared" si="26"/>
        <v/>
      </c>
      <c r="AA150" s="67"/>
      <c r="AB150" s="65"/>
      <c r="AC150" s="65"/>
      <c r="AD150" s="65"/>
      <c r="AE150" s="65"/>
      <c r="AF150" s="65"/>
      <c r="AG150" s="65"/>
      <c r="AH150" s="65"/>
      <c r="AI150" s="65"/>
      <c r="AJ150" s="65"/>
      <c r="AK150" s="65"/>
      <c r="AL150" s="216">
        <f t="shared" si="17"/>
        <v>1.0833333333333308</v>
      </c>
      <c r="AM150" s="216">
        <f t="shared" si="13"/>
        <v>0.22185215470573658</v>
      </c>
      <c r="AN150" s="216" t="e" cm="1">
        <f t="array" ref="AN150">_xlfn.IFS(
    FALSE, N("Check if X1 shading is ON"),
    $AN$50&lt;&gt;"x", NA(),
    FALSE, N("Check if case is 'LEFT' and x axis value less than z score"),
    AND($Y$69 = "LEFT", $AL150 &lt; IF($AC$69="", 0, $AC$69)), $AM150,
    FALSE, N("Check if case is 'RIGHT' and x axis value greater than z score"),
    AND($Y$69 = "RIGHT", $AL150 &gt; IF($AC$69="", 0, $AC$69)), $AM150,
    FALSE, N("Check if case is 'TWO' and both directions"),
    AND(
        $Y$69 = "TWO",
        OR($AL150 &lt; -ABS($AC$69), $AL150 &gt; ABS($AC$70))
    ), $AM150,
    FALSE, N("Default case: Return NA()"),
    TRUE, NA()
)</f>
        <v>#N/A</v>
      </c>
      <c r="AO150" s="216" t="e" cm="1">
        <f t="array" ref="AO150">_xlfn.IFS(
    FALSE, N("Check if X1 shading is ON"),
    $AN$50&lt;&gt;"x", NA(),
    FALSE, N("Check if case is 'LEFT' and x axis value less than z score"),
    AND($Y$70 = "LEFT", $AL150 &lt; IF($AC$70="", 0, $AC$70)), $AM150,
    FALSE, N("Check if case is 'RIGHT' and x axis value greater than z score"),
    AND($Y$70 = "RIGHT", $AL150 &gt; IF($AC$70="", 0, $AC$70)), $AM150,
    FALSE, N("Default case: Return NA()"),
    TRUE, NA()
)</f>
        <v>#N/A</v>
      </c>
      <c r="AP150" s="216" t="e" cm="1">
        <f t="array" ref="AP150">_xlfn.IFS(
    FALSE, N("Check if X1 shading is ON"),
    $AP$50&lt;&gt;"x", NA(),
    FALSE, N("Check if case is 'LEFT' and x axis value less than z score"),
    AND($Y$73 = "LEFT", $AL150 &lt; IF($AC$73="", 0, $AC$73)), $AM150,
    FALSE, N("Check if case is 'RIGHT' and x axis value greater than z score"),
    AND($Y$73 = "RIGHT", $AL150 &gt; IF($AC$73="", 0, $AC$73)), $AM150,
    FALSE, N("Check if case is 'TWO' and both directions"),
    AND(
        $Y$73 = "TWO",
        OR($AL150 &lt; -ABS($AC$73), $AL150 &gt; ABS($AC$73))
    ), $AM150,
    FALSE, N("Default case: Return NA()"),
    TRUE, NA()
)</f>
        <v>#N/A</v>
      </c>
      <c r="AQ150" s="65"/>
      <c r="AR150" s="211">
        <v>0.66666666666666441</v>
      </c>
      <c r="AS150" s="211">
        <v>0.20599999999999999</v>
      </c>
      <c r="AT150" s="211">
        <f t="shared" si="20"/>
        <v>0.20599999999999999</v>
      </c>
      <c r="AU150" s="211" t="str">
        <f t="shared" si="21"/>
        <v>x</v>
      </c>
    </row>
    <row r="151" spans="8:47" s="21" customFormat="1" ht="15.5">
      <c r="R151"/>
      <c r="S151"/>
      <c r="T151"/>
      <c r="U151"/>
      <c r="V151" s="67"/>
      <c r="W151" s="32"/>
      <c r="X151" s="216">
        <f t="shared" si="24"/>
        <v>-1</v>
      </c>
      <c r="Y151" s="216">
        <f t="shared" si="25"/>
        <v>-0.12</v>
      </c>
      <c r="Z151" s="216" t="str">
        <f t="shared" si="26"/>
        <v/>
      </c>
      <c r="AA151" s="67"/>
      <c r="AB151" s="65"/>
      <c r="AC151" s="65"/>
      <c r="AD151" s="65"/>
      <c r="AE151" s="65"/>
      <c r="AF151" s="65"/>
      <c r="AG151" s="65"/>
      <c r="AH151" s="65"/>
      <c r="AI151" s="65"/>
      <c r="AJ151" s="65"/>
      <c r="AK151" s="65"/>
      <c r="AL151" s="216">
        <f t="shared" si="17"/>
        <v>1.1249999999999976</v>
      </c>
      <c r="AM151" s="216">
        <f t="shared" si="13"/>
        <v>0.21187664577570006</v>
      </c>
      <c r="AN151" s="216" t="e" cm="1">
        <f t="array" ref="AN151">_xlfn.IFS(
    FALSE, N("Check if X1 shading is ON"),
    $AN$50&lt;&gt;"x", NA(),
    FALSE, N("Check if case is 'LEFT' and x axis value less than z score"),
    AND($Y$69 = "LEFT", $AL151 &lt; IF($AC$69="", 0, $AC$69)), $AM151,
    FALSE, N("Check if case is 'RIGHT' and x axis value greater than z score"),
    AND($Y$69 = "RIGHT", $AL151 &gt; IF($AC$69="", 0, $AC$69)), $AM151,
    FALSE, N("Check if case is 'TWO' and both directions"),
    AND(
        $Y$69 = "TWO",
        OR($AL151 &lt; -ABS($AC$69), $AL151 &gt; ABS($AC$70))
    ), $AM151,
    FALSE, N("Default case: Return NA()"),
    TRUE, NA()
)</f>
        <v>#N/A</v>
      </c>
      <c r="AO151" s="216" t="e" cm="1">
        <f t="array" ref="AO151">_xlfn.IFS(
    FALSE, N("Check if X1 shading is ON"),
    $AN$50&lt;&gt;"x", NA(),
    FALSE, N("Check if case is 'LEFT' and x axis value less than z score"),
    AND($Y$70 = "LEFT", $AL151 &lt; IF($AC$70="", 0, $AC$70)), $AM151,
    FALSE, N("Check if case is 'RIGHT' and x axis value greater than z score"),
    AND($Y$70 = "RIGHT", $AL151 &gt; IF($AC$70="", 0, $AC$70)), $AM151,
    FALSE, N("Default case: Return NA()"),
    TRUE, NA()
)</f>
        <v>#N/A</v>
      </c>
      <c r="AP151" s="216" t="e" cm="1">
        <f t="array" ref="AP151">_xlfn.IFS(
    FALSE, N("Check if X1 shading is ON"),
    $AP$50&lt;&gt;"x", NA(),
    FALSE, N("Check if case is 'LEFT' and x axis value less than z score"),
    AND($Y$73 = "LEFT", $AL151 &lt; IF($AC$73="", 0, $AC$73)), $AM151,
    FALSE, N("Check if case is 'RIGHT' and x axis value greater than z score"),
    AND($Y$73 = "RIGHT", $AL151 &gt; IF($AC$73="", 0, $AC$73)), $AM151,
    FALSE, N("Check if case is 'TWO' and both directions"),
    AND(
        $Y$73 = "TWO",
        OR($AL151 &lt; -ABS($AC$73), $AL151 &gt; ABS($AC$73))
    ), $AM151,
    FALSE, N("Default case: Return NA()"),
    TRUE, NA()
)</f>
        <v>#N/A</v>
      </c>
      <c r="AQ151" s="65"/>
      <c r="AR151" s="211">
        <v>0.83333333333333093</v>
      </c>
      <c r="AS151" s="211">
        <v>0.20599999999999999</v>
      </c>
      <c r="AT151" s="211">
        <f t="shared" si="20"/>
        <v>0.20599999999999999</v>
      </c>
      <c r="AU151" s="211" t="str">
        <f t="shared" si="21"/>
        <v>x</v>
      </c>
    </row>
    <row r="152" spans="8:47" s="21" customFormat="1" ht="15.5">
      <c r="R152"/>
      <c r="S152"/>
      <c r="T152"/>
      <c r="U152"/>
      <c r="V152" s="67"/>
      <c r="W152" s="32"/>
      <c r="X152" s="216">
        <f t="shared" si="24"/>
        <v>0</v>
      </c>
      <c r="Y152" s="216">
        <f t="shared" si="25"/>
        <v>-0.12</v>
      </c>
      <c r="Z152" s="216" t="str">
        <f t="shared" si="26"/>
        <v/>
      </c>
      <c r="AA152" s="67"/>
      <c r="AB152" s="65"/>
      <c r="AC152" s="65"/>
      <c r="AD152" s="65"/>
      <c r="AE152" s="65"/>
      <c r="AF152" s="65"/>
      <c r="AG152" s="65"/>
      <c r="AH152" s="65"/>
      <c r="AI152" s="65"/>
      <c r="AJ152" s="65"/>
      <c r="AK152" s="65"/>
      <c r="AL152" s="216">
        <f t="shared" si="17"/>
        <v>1.1666666666666643</v>
      </c>
      <c r="AM152" s="216">
        <f t="shared" si="13"/>
        <v>0.20199868555405945</v>
      </c>
      <c r="AN152" s="216" t="e" cm="1">
        <f t="array" ref="AN152">_xlfn.IFS(
    FALSE, N("Check if X1 shading is ON"),
    $AN$50&lt;&gt;"x", NA(),
    FALSE, N("Check if case is 'LEFT' and x axis value less than z score"),
    AND($Y$69 = "LEFT", $AL152 &lt; IF($AC$69="", 0, $AC$69)), $AM152,
    FALSE, N("Check if case is 'RIGHT' and x axis value greater than z score"),
    AND($Y$69 = "RIGHT", $AL152 &gt; IF($AC$69="", 0, $AC$69)), $AM152,
    FALSE, N("Check if case is 'TWO' and both directions"),
    AND(
        $Y$69 = "TWO",
        OR($AL152 &lt; -ABS($AC$69), $AL152 &gt; ABS($AC$70))
    ), $AM152,
    FALSE, N("Default case: Return NA()"),
    TRUE, NA()
)</f>
        <v>#N/A</v>
      </c>
      <c r="AO152" s="216" t="e" cm="1">
        <f t="array" ref="AO152">_xlfn.IFS(
    FALSE, N("Check if X1 shading is ON"),
    $AN$50&lt;&gt;"x", NA(),
    FALSE, N("Check if case is 'LEFT' and x axis value less than z score"),
    AND($Y$70 = "LEFT", $AL152 &lt; IF($AC$70="", 0, $AC$70)), $AM152,
    FALSE, N("Check if case is 'RIGHT' and x axis value greater than z score"),
    AND($Y$70 = "RIGHT", $AL152 &gt; IF($AC$70="", 0, $AC$70)), $AM152,
    FALSE, N("Default case: Return NA()"),
    TRUE, NA()
)</f>
        <v>#N/A</v>
      </c>
      <c r="AP152" s="216" t="e" cm="1">
        <f t="array" ref="AP152">_xlfn.IFS(
    FALSE, N("Check if X1 shading is ON"),
    $AP$50&lt;&gt;"x", NA(),
    FALSE, N("Check if case is 'LEFT' and x axis value less than z score"),
    AND($Y$73 = "LEFT", $AL152 &lt; IF($AC$73="", 0, $AC$73)), $AM152,
    FALSE, N("Check if case is 'RIGHT' and x axis value greater than z score"),
    AND($Y$73 = "RIGHT", $AL152 &gt; IF($AC$73="", 0, $AC$73)), $AM152,
    FALSE, N("Check if case is 'TWO' and both directions"),
    AND(
        $Y$73 = "TWO",
        OR($AL152 &lt; -ABS($AC$73), $AL152 &gt; ABS($AC$73))
    ), $AM152,
    FALSE, N("Default case: Return NA()"),
    TRUE, NA()
)</f>
        <v>#N/A</v>
      </c>
      <c r="AQ152" s="65"/>
      <c r="AR152" s="211">
        <v>-0.83333333333333526</v>
      </c>
      <c r="AS152" s="211">
        <v>0.22999999999999998</v>
      </c>
      <c r="AT152" s="211">
        <f t="shared" si="20"/>
        <v>0.22999999999999998</v>
      </c>
      <c r="AU152" s="211" t="str">
        <f t="shared" si="21"/>
        <v>x</v>
      </c>
    </row>
    <row r="153" spans="8:47" s="21" customFormat="1" ht="15.5">
      <c r="R153"/>
      <c r="S153"/>
      <c r="T153"/>
      <c r="U153"/>
      <c r="V153" s="67"/>
      <c r="W153" s="32"/>
      <c r="X153" s="216">
        <f t="shared" si="24"/>
        <v>1</v>
      </c>
      <c r="Y153" s="216">
        <f t="shared" si="25"/>
        <v>-0.12</v>
      </c>
      <c r="Z153" s="216" t="str">
        <f t="shared" si="26"/>
        <v/>
      </c>
      <c r="AA153" s="67"/>
      <c r="AB153" s="65"/>
      <c r="AC153" s="65"/>
      <c r="AD153" s="65"/>
      <c r="AE153" s="65"/>
      <c r="AF153" s="65"/>
      <c r="AG153" s="65"/>
      <c r="AH153" s="65"/>
      <c r="AI153" s="65"/>
      <c r="AJ153" s="65"/>
      <c r="AK153" s="65"/>
      <c r="AL153" s="216">
        <f t="shared" si="17"/>
        <v>1.208333333333331</v>
      </c>
      <c r="AM153" s="216">
        <f t="shared" si="13"/>
        <v>0.19224719608678212</v>
      </c>
      <c r="AN153" s="216" t="e" cm="1">
        <f t="array" ref="AN153">_xlfn.IFS(
    FALSE, N("Check if X1 shading is ON"),
    $AN$50&lt;&gt;"x", NA(),
    FALSE, N("Check if case is 'LEFT' and x axis value less than z score"),
    AND($Y$69 = "LEFT", $AL153 &lt; IF($AC$69="", 0, $AC$69)), $AM153,
    FALSE, N("Check if case is 'RIGHT' and x axis value greater than z score"),
    AND($Y$69 = "RIGHT", $AL153 &gt; IF($AC$69="", 0, $AC$69)), $AM153,
    FALSE, N("Check if case is 'TWO' and both directions"),
    AND(
        $Y$69 = "TWO",
        OR($AL153 &lt; -ABS($AC$69), $AL153 &gt; ABS($AC$70))
    ), $AM153,
    FALSE, N("Default case: Return NA()"),
    TRUE, NA()
)</f>
        <v>#N/A</v>
      </c>
      <c r="AO153" s="216" t="e" cm="1">
        <f t="array" ref="AO153">_xlfn.IFS(
    FALSE, N("Check if X1 shading is ON"),
    $AN$50&lt;&gt;"x", NA(),
    FALSE, N("Check if case is 'LEFT' and x axis value less than z score"),
    AND($Y$70 = "LEFT", $AL153 &lt; IF($AC$70="", 0, $AC$70)), $AM153,
    FALSE, N("Check if case is 'RIGHT' and x axis value greater than z score"),
    AND($Y$70 = "RIGHT", $AL153 &gt; IF($AC$70="", 0, $AC$70)), $AM153,
    FALSE, N("Default case: Return NA()"),
    TRUE, NA()
)</f>
        <v>#N/A</v>
      </c>
      <c r="AP153" s="216" t="e" cm="1">
        <f t="array" ref="AP153">_xlfn.IFS(
    FALSE, N("Check if X1 shading is ON"),
    $AP$50&lt;&gt;"x", NA(),
    FALSE, N("Check if case is 'LEFT' and x axis value less than z score"),
    AND($Y$73 = "LEFT", $AL153 &lt; IF($AC$73="", 0, $AC$73)), $AM153,
    FALSE, N("Check if case is 'RIGHT' and x axis value greater than z score"),
    AND($Y$73 = "RIGHT", $AL153 &gt; IF($AC$73="", 0, $AC$73)), $AM153,
    FALSE, N("Check if case is 'TWO' and both directions"),
    AND(
        $Y$73 = "TWO",
        OR($AL153 &lt; -ABS($AC$73), $AL153 &gt; ABS($AC$73))
    ), $AM153,
    FALSE, N("Default case: Return NA()"),
    TRUE, NA()
)</f>
        <v>#N/A</v>
      </c>
      <c r="AQ153" s="65"/>
      <c r="AR153" s="211">
        <v>-0.66666666666666874</v>
      </c>
      <c r="AS153" s="211">
        <v>0.22999999999999998</v>
      </c>
      <c r="AT153" s="211">
        <f t="shared" si="20"/>
        <v>0.22999999999999998</v>
      </c>
      <c r="AU153" s="211" t="str">
        <f t="shared" si="21"/>
        <v>x</v>
      </c>
    </row>
    <row r="154" spans="8:47" s="21" customFormat="1" ht="15.5">
      <c r="R154"/>
      <c r="S154"/>
      <c r="T154"/>
      <c r="U154"/>
      <c r="V154" s="67"/>
      <c r="W154" s="32"/>
      <c r="X154" s="216">
        <f t="shared" si="24"/>
        <v>2</v>
      </c>
      <c r="Y154" s="216">
        <f t="shared" si="25"/>
        <v>-0.12</v>
      </c>
      <c r="Z154" s="216" t="str">
        <f t="shared" si="26"/>
        <v/>
      </c>
      <c r="AA154" s="67"/>
      <c r="AB154" s="65"/>
      <c r="AC154" s="65"/>
      <c r="AD154" s="65"/>
      <c r="AE154" s="65"/>
      <c r="AF154" s="65"/>
      <c r="AG154" s="65"/>
      <c r="AH154" s="65"/>
      <c r="AI154" s="65"/>
      <c r="AJ154" s="65"/>
      <c r="AK154" s="65"/>
      <c r="AL154" s="216">
        <f t="shared" si="17"/>
        <v>1.2499999999999978</v>
      </c>
      <c r="AM154" s="216">
        <f t="shared" si="13"/>
        <v>0.18264908538902241</v>
      </c>
      <c r="AN154" s="216" t="e" cm="1">
        <f t="array" ref="AN154">_xlfn.IFS(
    FALSE, N("Check if X1 shading is ON"),
    $AN$50&lt;&gt;"x", NA(),
    FALSE, N("Check if case is 'LEFT' and x axis value less than z score"),
    AND($Y$69 = "LEFT", $AL154 &lt; IF($AC$69="", 0, $AC$69)), $AM154,
    FALSE, N("Check if case is 'RIGHT' and x axis value greater than z score"),
    AND($Y$69 = "RIGHT", $AL154 &gt; IF($AC$69="", 0, $AC$69)), $AM154,
    FALSE, N("Check if case is 'TWO' and both directions"),
    AND(
        $Y$69 = "TWO",
        OR($AL154 &lt; -ABS($AC$69), $AL154 &gt; ABS($AC$70))
    ), $AM154,
    FALSE, N("Default case: Return NA()"),
    TRUE, NA()
)</f>
        <v>#N/A</v>
      </c>
      <c r="AO154" s="216" t="e" cm="1">
        <f t="array" ref="AO154">_xlfn.IFS(
    FALSE, N("Check if X1 shading is ON"),
    $AN$50&lt;&gt;"x", NA(),
    FALSE, N("Check if case is 'LEFT' and x axis value less than z score"),
    AND($Y$70 = "LEFT", $AL154 &lt; IF($AC$70="", 0, $AC$70)), $AM154,
    FALSE, N("Check if case is 'RIGHT' and x axis value greater than z score"),
    AND($Y$70 = "RIGHT", $AL154 &gt; IF($AC$70="", 0, $AC$70)), $AM154,
    FALSE, N("Default case: Return NA()"),
    TRUE, NA()
)</f>
        <v>#N/A</v>
      </c>
      <c r="AP154" s="216" t="e" cm="1">
        <f t="array" ref="AP154">_xlfn.IFS(
    FALSE, N("Check if X1 shading is ON"),
    $AP$50&lt;&gt;"x", NA(),
    FALSE, N("Check if case is 'LEFT' and x axis value less than z score"),
    AND($Y$73 = "LEFT", $AL154 &lt; IF($AC$73="", 0, $AC$73)), $AM154,
    FALSE, N("Check if case is 'RIGHT' and x axis value greater than z score"),
    AND($Y$73 = "RIGHT", $AL154 &gt; IF($AC$73="", 0, $AC$73)), $AM154,
    FALSE, N("Check if case is 'TWO' and both directions"),
    AND(
        $Y$73 = "TWO",
        OR($AL154 &lt; -ABS($AC$73), $AL154 &gt; ABS($AC$73))
    ), $AM154,
    FALSE, N("Default case: Return NA()"),
    TRUE, NA()
)</f>
        <v>#N/A</v>
      </c>
      <c r="AQ154" s="65"/>
      <c r="AR154" s="211">
        <v>-0.50000000000000222</v>
      </c>
      <c r="AS154" s="211">
        <v>0.22999999999999998</v>
      </c>
      <c r="AT154" s="211">
        <f t="shared" si="20"/>
        <v>0.22999999999999998</v>
      </c>
      <c r="AU154" s="211" t="str">
        <f t="shared" si="21"/>
        <v>x</v>
      </c>
    </row>
    <row r="155" spans="8:47" s="21" customFormat="1" ht="15.5">
      <c r="R155"/>
      <c r="S155"/>
      <c r="T155"/>
      <c r="U155"/>
      <c r="V155" s="67"/>
      <c r="W155" s="32"/>
      <c r="X155" s="216">
        <f t="shared" si="24"/>
        <v>3</v>
      </c>
      <c r="Y155" s="216">
        <f t="shared" si="25"/>
        <v>-0.12</v>
      </c>
      <c r="Z155" s="216" t="str">
        <f t="shared" si="26"/>
        <v/>
      </c>
      <c r="AA155" s="67"/>
      <c r="AB155" s="65"/>
      <c r="AC155" s="65"/>
      <c r="AD155" s="65"/>
      <c r="AE155" s="65"/>
      <c r="AF155" s="65"/>
      <c r="AG155" s="65"/>
      <c r="AH155" s="65"/>
      <c r="AI155" s="65"/>
      <c r="AJ155" s="65"/>
      <c r="AK155" s="65"/>
      <c r="AL155" s="216">
        <f t="shared" si="17"/>
        <v>1.2916666666666645</v>
      </c>
      <c r="AM155" s="216">
        <f t="shared" si="13"/>
        <v>0.17322916253851886</v>
      </c>
      <c r="AN155" s="216" t="e" cm="1">
        <f t="array" ref="AN155">_xlfn.IFS(
    FALSE, N("Check if X1 shading is ON"),
    $AN$50&lt;&gt;"x", NA(),
    FALSE, N("Check if case is 'LEFT' and x axis value less than z score"),
    AND($Y$69 = "LEFT", $AL155 &lt; IF($AC$69="", 0, $AC$69)), $AM155,
    FALSE, N("Check if case is 'RIGHT' and x axis value greater than z score"),
    AND($Y$69 = "RIGHT", $AL155 &gt; IF($AC$69="", 0, $AC$69)), $AM155,
    FALSE, N("Check if case is 'TWO' and both directions"),
    AND(
        $Y$69 = "TWO",
        OR($AL155 &lt; -ABS($AC$69), $AL155 &gt; ABS($AC$70))
    ), $AM155,
    FALSE, N("Default case: Return NA()"),
    TRUE, NA()
)</f>
        <v>#N/A</v>
      </c>
      <c r="AO155" s="216" t="e" cm="1">
        <f t="array" ref="AO155">_xlfn.IFS(
    FALSE, N("Check if X1 shading is ON"),
    $AN$50&lt;&gt;"x", NA(),
    FALSE, N("Check if case is 'LEFT' and x axis value less than z score"),
    AND($Y$70 = "LEFT", $AL155 &lt; IF($AC$70="", 0, $AC$70)), $AM155,
    FALSE, N("Check if case is 'RIGHT' and x axis value greater than z score"),
    AND($Y$70 = "RIGHT", $AL155 &gt; IF($AC$70="", 0, $AC$70)), $AM155,
    FALSE, N("Default case: Return NA()"),
    TRUE, NA()
)</f>
        <v>#N/A</v>
      </c>
      <c r="AP155" s="216" t="e" cm="1">
        <f t="array" ref="AP155">_xlfn.IFS(
    FALSE, N("Check if X1 shading is ON"),
    $AP$50&lt;&gt;"x", NA(),
    FALSE, N("Check if case is 'LEFT' and x axis value less than z score"),
    AND($Y$73 = "LEFT", $AL155 &lt; IF($AC$73="", 0, $AC$73)), $AM155,
    FALSE, N("Check if case is 'RIGHT' and x axis value greater than z score"),
    AND($Y$73 = "RIGHT", $AL155 &gt; IF($AC$73="", 0, $AC$73)), $AM155,
    FALSE, N("Check if case is 'TWO' and both directions"),
    AND(
        $Y$73 = "TWO",
        OR($AL155 &lt; -ABS($AC$73), $AL155 &gt; ABS($AC$73))
    ), $AM155,
    FALSE, N("Default case: Return NA()"),
    TRUE, NA()
)</f>
        <v>#N/A</v>
      </c>
      <c r="AQ155" s="65"/>
      <c r="AR155" s="211">
        <v>-0.33333333333333548</v>
      </c>
      <c r="AS155" s="211">
        <v>0.22999999999999998</v>
      </c>
      <c r="AT155" s="211">
        <f t="shared" si="20"/>
        <v>0.22999999999999998</v>
      </c>
      <c r="AU155" s="211" t="str">
        <f t="shared" si="21"/>
        <v>x</v>
      </c>
    </row>
    <row r="156" spans="8:47" s="21" customFormat="1" ht="15.5">
      <c r="R156"/>
      <c r="S156"/>
      <c r="T156"/>
      <c r="U156"/>
      <c r="V156" s="67"/>
      <c r="W156" s="32"/>
      <c r="X156" s="32"/>
      <c r="Y156" s="67"/>
      <c r="Z156" s="67"/>
      <c r="AA156" s="67"/>
      <c r="AB156" s="65"/>
      <c r="AC156" s="65"/>
      <c r="AD156" s="65"/>
      <c r="AE156" s="65"/>
      <c r="AF156" s="65"/>
      <c r="AG156" s="65"/>
      <c r="AH156" s="65"/>
      <c r="AI156" s="65"/>
      <c r="AJ156" s="65"/>
      <c r="AK156" s="65"/>
      <c r="AL156" s="216">
        <f t="shared" si="17"/>
        <v>1.3333333333333313</v>
      </c>
      <c r="AM156" s="216">
        <f t="shared" si="13"/>
        <v>0.16401007467599407</v>
      </c>
      <c r="AN156" s="216" t="e" cm="1">
        <f t="array" ref="AN156">_xlfn.IFS(
    FALSE, N("Check if X1 shading is ON"),
    $AN$50&lt;&gt;"x", NA(),
    FALSE, N("Check if case is 'LEFT' and x axis value less than z score"),
    AND($Y$69 = "LEFT", $AL156 &lt; IF($AC$69="", 0, $AC$69)), $AM156,
    FALSE, N("Check if case is 'RIGHT' and x axis value greater than z score"),
    AND($Y$69 = "RIGHT", $AL156 &gt; IF($AC$69="", 0, $AC$69)), $AM156,
    FALSE, N("Check if case is 'TWO' and both directions"),
    AND(
        $Y$69 = "TWO",
        OR($AL156 &lt; -ABS($AC$69), $AL156 &gt; ABS($AC$70))
    ), $AM156,
    FALSE, N("Default case: Return NA()"),
    TRUE, NA()
)</f>
        <v>#N/A</v>
      </c>
      <c r="AO156" s="216" t="e" cm="1">
        <f t="array" ref="AO156">_xlfn.IFS(
    FALSE, N("Check if X1 shading is ON"),
    $AN$50&lt;&gt;"x", NA(),
    FALSE, N("Check if case is 'LEFT' and x axis value less than z score"),
    AND($Y$70 = "LEFT", $AL156 &lt; IF($AC$70="", 0, $AC$70)), $AM156,
    FALSE, N("Check if case is 'RIGHT' and x axis value greater than z score"),
    AND($Y$70 = "RIGHT", $AL156 &gt; IF($AC$70="", 0, $AC$70)), $AM156,
    FALSE, N("Default case: Return NA()"),
    TRUE, NA()
)</f>
        <v>#N/A</v>
      </c>
      <c r="AP156" s="216" t="e" cm="1">
        <f t="array" ref="AP156">_xlfn.IFS(
    FALSE, N("Check if X1 shading is ON"),
    $AP$50&lt;&gt;"x", NA(),
    FALSE, N("Check if case is 'LEFT' and x axis value less than z score"),
    AND($Y$73 = "LEFT", $AL156 &lt; IF($AC$73="", 0, $AC$73)), $AM156,
    FALSE, N("Check if case is 'RIGHT' and x axis value greater than z score"),
    AND($Y$73 = "RIGHT", $AL156 &gt; IF($AC$73="", 0, $AC$73)), $AM156,
    FALSE, N("Check if case is 'TWO' and both directions"),
    AND(
        $Y$73 = "TWO",
        OR($AL156 &lt; -ABS($AC$73), $AL156 &gt; ABS($AC$73))
    ), $AM156,
    FALSE, N("Default case: Return NA()"),
    TRUE, NA()
)</f>
        <v>#N/A</v>
      </c>
      <c r="AQ156" s="65"/>
      <c r="AR156" s="211">
        <v>-0.16666666666666879</v>
      </c>
      <c r="AS156" s="211">
        <v>0.22999999999999998</v>
      </c>
      <c r="AT156" s="211">
        <f t="shared" si="20"/>
        <v>0.22999999999999998</v>
      </c>
      <c r="AU156" s="211" t="str">
        <f t="shared" si="21"/>
        <v>x</v>
      </c>
    </row>
    <row r="157" spans="8:47" s="21" customFormat="1" ht="18.5">
      <c r="R157"/>
      <c r="S157"/>
      <c r="T157"/>
      <c r="U157"/>
      <c r="V157" s="255" t="s">
        <v>537</v>
      </c>
      <c r="W157" s="32"/>
      <c r="X157" s="231" t="str">
        <f>$AA$68</f>
        <v>σ</v>
      </c>
      <c r="Y157" s="216" t="str">
        <f>AA69</f>
        <v/>
      </c>
      <c r="Z157" s="67"/>
      <c r="AA157" s="67"/>
      <c r="AB157" s="65"/>
      <c r="AC157" s="65"/>
      <c r="AD157" s="65"/>
      <c r="AE157" s="65"/>
      <c r="AF157" s="65"/>
      <c r="AG157" s="65"/>
      <c r="AH157" s="65"/>
      <c r="AI157" s="65"/>
      <c r="AJ157" s="65"/>
      <c r="AK157" s="65"/>
      <c r="AL157" s="216">
        <f t="shared" si="17"/>
        <v>1.374999999999998</v>
      </c>
      <c r="AM157" s="216">
        <f t="shared" si="13"/>
        <v>0.15501226545829364</v>
      </c>
      <c r="AN157" s="216" t="e" cm="1">
        <f t="array" ref="AN157">_xlfn.IFS(
    FALSE, N("Check if X1 shading is ON"),
    $AN$50&lt;&gt;"x", NA(),
    FALSE, N("Check if case is 'LEFT' and x axis value less than z score"),
    AND($Y$69 = "LEFT", $AL157 &lt; IF($AC$69="", 0, $AC$69)), $AM157,
    FALSE, N("Check if case is 'RIGHT' and x axis value greater than z score"),
    AND($Y$69 = "RIGHT", $AL157 &gt; IF($AC$69="", 0, $AC$69)), $AM157,
    FALSE, N("Check if case is 'TWO' and both directions"),
    AND(
        $Y$69 = "TWO",
        OR($AL157 &lt; -ABS($AC$69), $AL157 &gt; ABS($AC$70))
    ), $AM157,
    FALSE, N("Default case: Return NA()"),
    TRUE, NA()
)</f>
        <v>#N/A</v>
      </c>
      <c r="AO157" s="216" t="e" cm="1">
        <f t="array" ref="AO157">_xlfn.IFS(
    FALSE, N("Check if X1 shading is ON"),
    $AN$50&lt;&gt;"x", NA(),
    FALSE, N("Check if case is 'LEFT' and x axis value less than z score"),
    AND($Y$70 = "LEFT", $AL157 &lt; IF($AC$70="", 0, $AC$70)), $AM157,
    FALSE, N("Check if case is 'RIGHT' and x axis value greater than z score"),
    AND($Y$70 = "RIGHT", $AL157 &gt; IF($AC$70="", 0, $AC$70)), $AM157,
    FALSE, N("Default case: Return NA()"),
    TRUE, NA()
)</f>
        <v>#N/A</v>
      </c>
      <c r="AP157" s="216" t="e" cm="1">
        <f t="array" ref="AP157">_xlfn.IFS(
    FALSE, N("Check if X1 shading is ON"),
    $AP$50&lt;&gt;"x", NA(),
    FALSE, N("Check if case is 'LEFT' and x axis value less than z score"),
    AND($Y$73 = "LEFT", $AL157 &lt; IF($AC$73="", 0, $AC$73)), $AM157,
    FALSE, N("Check if case is 'RIGHT' and x axis value greater than z score"),
    AND($Y$73 = "RIGHT", $AL157 &gt; IF($AC$73="", 0, $AC$73)), $AM157,
    FALSE, N("Check if case is 'TWO' and both directions"),
    AND(
        $Y$73 = "TWO",
        OR($AL157 &lt; -ABS($AC$73), $AL157 &gt; ABS($AC$73))
    ), $AM157,
    FALSE, N("Default case: Return NA()"),
    TRUE, NA()
)</f>
        <v>#N/A</v>
      </c>
      <c r="AQ157" s="65"/>
      <c r="AR157" s="211">
        <v>0.16666666666666449</v>
      </c>
      <c r="AS157" s="211">
        <v>0.22999999999999998</v>
      </c>
      <c r="AT157" s="211">
        <f t="shared" si="20"/>
        <v>0.22999999999999998</v>
      </c>
      <c r="AU157" s="211" t="str">
        <f t="shared" si="21"/>
        <v>x</v>
      </c>
    </row>
    <row r="158" spans="8:47" s="21" customFormat="1" ht="46.5">
      <c r="H158" s="24"/>
      <c r="I158" s="24"/>
      <c r="J158" s="24"/>
      <c r="K158" s="24"/>
      <c r="L158" s="146" t="s">
        <v>302</v>
      </c>
      <c r="M158" s="146" t="s">
        <v>81</v>
      </c>
      <c r="N158" s="147" t="s">
        <v>84</v>
      </c>
      <c r="O158" s="147" t="s">
        <v>178</v>
      </c>
      <c r="P158" s="146" t="s">
        <v>538</v>
      </c>
      <c r="Q158" s="146" t="s">
        <v>539</v>
      </c>
      <c r="R158"/>
      <c r="S158"/>
      <c r="T158"/>
      <c r="U158"/>
      <c r="V158" s="217" t="s">
        <v>423</v>
      </c>
      <c r="W158" s="231" t="s">
        <v>424</v>
      </c>
      <c r="X158" s="229" t="str">
        <f>LEFT(V157,6)&amp;" "&amp;$W$69&amp;" axis"</f>
        <v>X1 std normal pop axis</v>
      </c>
      <c r="Y158" s="229" t="str">
        <f>$W$69&amp;" stdev y"</f>
        <v>normal pop stdev y</v>
      </c>
      <c r="Z158" s="32"/>
      <c r="AA158" s="32"/>
      <c r="AB158" s="229" t="str">
        <f>$W$69&amp;" stdev labels"</f>
        <v>normal pop stdev labels</v>
      </c>
      <c r="AC158" s="26"/>
      <c r="AD158" s="65"/>
      <c r="AE158" s="65"/>
      <c r="AF158" s="65"/>
      <c r="AG158" s="65"/>
      <c r="AH158" s="65"/>
      <c r="AI158" s="65"/>
      <c r="AJ158" s="65"/>
      <c r="AK158" s="65"/>
      <c r="AL158" s="216">
        <f t="shared" si="17"/>
        <v>1.4166666666666647</v>
      </c>
      <c r="AM158" s="216">
        <f t="shared" si="13"/>
        <v>0.14625395427953614</v>
      </c>
      <c r="AN158" s="216" t="e" cm="1">
        <f t="array" ref="AN158">_xlfn.IFS(
    FALSE, N("Check if X1 shading is ON"),
    $AN$50&lt;&gt;"x", NA(),
    FALSE, N("Check if case is 'LEFT' and x axis value less than z score"),
    AND($Y$69 = "LEFT", $AL158 &lt; IF($AC$69="", 0, $AC$69)), $AM158,
    FALSE, N("Check if case is 'RIGHT' and x axis value greater than z score"),
    AND($Y$69 = "RIGHT", $AL158 &gt; IF($AC$69="", 0, $AC$69)), $AM158,
    FALSE, N("Check if case is 'TWO' and both directions"),
    AND(
        $Y$69 = "TWO",
        OR($AL158 &lt; -ABS($AC$69), $AL158 &gt; ABS($AC$70))
    ), $AM158,
    FALSE, N("Default case: Return NA()"),
    TRUE, NA()
)</f>
        <v>#N/A</v>
      </c>
      <c r="AO158" s="216" t="e" cm="1">
        <f t="array" ref="AO158">_xlfn.IFS(
    FALSE, N("Check if X1 shading is ON"),
    $AN$50&lt;&gt;"x", NA(),
    FALSE, N("Check if case is 'LEFT' and x axis value less than z score"),
    AND($Y$70 = "LEFT", $AL158 &lt; IF($AC$70="", 0, $AC$70)), $AM158,
    FALSE, N("Check if case is 'RIGHT' and x axis value greater than z score"),
    AND($Y$70 = "RIGHT", $AL158 &gt; IF($AC$70="", 0, $AC$70)), $AM158,
    FALSE, N("Default case: Return NA()"),
    TRUE, NA()
)</f>
        <v>#N/A</v>
      </c>
      <c r="AP158" s="216" t="e" cm="1">
        <f t="array" ref="AP158">_xlfn.IFS(
    FALSE, N("Check if X1 shading is ON"),
    $AP$50&lt;&gt;"x", NA(),
    FALSE, N("Check if case is 'LEFT' and x axis value less than z score"),
    AND($Y$73 = "LEFT", $AL158 &lt; IF($AC$73="", 0, $AC$73)), $AM158,
    FALSE, N("Check if case is 'RIGHT' and x axis value greater than z score"),
    AND($Y$73 = "RIGHT", $AL158 &gt; IF($AC$73="", 0, $AC$73)), $AM158,
    FALSE, N("Check if case is 'TWO' and both directions"),
    AND(
        $Y$73 = "TWO",
        OR($AL158 &lt; -ABS($AC$73), $AL158 &gt; ABS($AC$73))
    ), $AM158,
    FALSE, N("Default case: Return NA()"),
    TRUE, NA()
)</f>
        <v>#N/A</v>
      </c>
      <c r="AQ158" s="65"/>
      <c r="AR158" s="211">
        <v>0.33333333333333115</v>
      </c>
      <c r="AS158" s="211">
        <v>0.22999999999999998</v>
      </c>
      <c r="AT158" s="211">
        <f t="shared" si="20"/>
        <v>0.22999999999999998</v>
      </c>
      <c r="AU158" s="211" t="str">
        <f t="shared" si="21"/>
        <v>x</v>
      </c>
    </row>
    <row r="159" spans="8:47" s="21" customFormat="1" ht="15.5">
      <c r="H159" s="24"/>
      <c r="I159" s="147" t="s">
        <v>299</v>
      </c>
      <c r="J159" s="146" t="s">
        <v>540</v>
      </c>
      <c r="K159" s="148" t="s">
        <v>541</v>
      </c>
      <c r="L159" s="232" t="s">
        <v>259</v>
      </c>
      <c r="M159" s="232" t="s">
        <v>542</v>
      </c>
      <c r="N159" s="232" t="s">
        <v>543</v>
      </c>
      <c r="O159" s="232" t="str">
        <f>IF(ISNUMBER(SEARCH("pop",$J$160)),"raw value","raw CV &lt;&lt;")</f>
        <v>raw value</v>
      </c>
      <c r="P159" s="232" t="str">
        <f>IF(ISNUMBER(SEARCH("pop",$J$160)),"z score","&lt;&lt; standardized CV")</f>
        <v>z score</v>
      </c>
      <c r="Q159" s="232" t="str">
        <f>IF(ISNUMBER(SEARCH("pop",$J$160)),"probability of x","&lt;&lt; probability")</f>
        <v>probability of x</v>
      </c>
      <c r="R159"/>
      <c r="S159"/>
      <c r="T159"/>
      <c r="U159"/>
      <c r="V159" s="216">
        <f>AG54</f>
        <v>0</v>
      </c>
      <c r="W159" s="211">
        <v>-0.09</v>
      </c>
      <c r="X159" s="216">
        <f t="shared" ref="X159:X166" si="27">X116</f>
        <v>-4</v>
      </c>
      <c r="Y159" s="216" t="e">
        <f>IF(
    V159="x",
    W159,
    NA()
)</f>
        <v>#N/A</v>
      </c>
      <c r="Z159" s="26"/>
      <c r="AA159" s="231" t="str">
        <f>Y157</f>
        <v/>
      </c>
      <c r="AB159" s="216" t="str">
        <f>IF($AA$69 = "", "",
    X157&amp;" = "&amp;TEXT(AA159,
        IF($AG$64 = 0,
            "#,##0;-#,##0;0",
            "#,##0." &amp; REPT("0", $AG$64) &amp; ";-#,##0." &amp; REPT("0", $AG$64) &amp; ";0"
        )
    )
)</f>
        <v/>
      </c>
      <c r="AC159" s="26"/>
      <c r="AD159" s="65"/>
      <c r="AE159" s="65"/>
      <c r="AF159" s="65"/>
      <c r="AG159" s="65"/>
      <c r="AH159" s="65"/>
      <c r="AI159" s="65"/>
      <c r="AJ159" s="65"/>
      <c r="AK159" s="65"/>
      <c r="AL159" s="216">
        <f t="shared" si="17"/>
        <v>1.4583333333333315</v>
      </c>
      <c r="AM159" s="216">
        <f t="shared" si="13"/>
        <v>0.13775113536619821</v>
      </c>
      <c r="AN159" s="216" t="e" cm="1">
        <f t="array" ref="AN159">_xlfn.IFS(
    FALSE, N("Check if X1 shading is ON"),
    $AN$50&lt;&gt;"x", NA(),
    FALSE, N("Check if case is 'LEFT' and x axis value less than z score"),
    AND($Y$69 = "LEFT", $AL159 &lt; IF($AC$69="", 0, $AC$69)), $AM159,
    FALSE, N("Check if case is 'RIGHT' and x axis value greater than z score"),
    AND($Y$69 = "RIGHT", $AL159 &gt; IF($AC$69="", 0, $AC$69)), $AM159,
    FALSE, N("Check if case is 'TWO' and both directions"),
    AND(
        $Y$69 = "TWO",
        OR($AL159 &lt; -ABS($AC$69), $AL159 &gt; ABS($AC$70))
    ), $AM159,
    FALSE, N("Default case: Return NA()"),
    TRUE, NA()
)</f>
        <v>#N/A</v>
      </c>
      <c r="AO159" s="216" t="e" cm="1">
        <f t="array" ref="AO159">_xlfn.IFS(
    FALSE, N("Check if X1 shading is ON"),
    $AN$50&lt;&gt;"x", NA(),
    FALSE, N("Check if case is 'LEFT' and x axis value less than z score"),
    AND($Y$70 = "LEFT", $AL159 &lt; IF($AC$70="", 0, $AC$70)), $AM159,
    FALSE, N("Check if case is 'RIGHT' and x axis value greater than z score"),
    AND($Y$70 = "RIGHT", $AL159 &gt; IF($AC$70="", 0, $AC$70)), $AM159,
    FALSE, N("Default case: Return NA()"),
    TRUE, NA()
)</f>
        <v>#N/A</v>
      </c>
      <c r="AP159" s="216" t="e" cm="1">
        <f t="array" ref="AP159">_xlfn.IFS(
    FALSE, N("Check if X1 shading is ON"),
    $AP$50&lt;&gt;"x", NA(),
    FALSE, N("Check if case is 'LEFT' and x axis value less than z score"),
    AND($Y$73 = "LEFT", $AL159 &lt; IF($AC$73="", 0, $AC$73)), $AM159,
    FALSE, N("Check if case is 'RIGHT' and x axis value greater than z score"),
    AND($Y$73 = "RIGHT", $AL159 &gt; IF($AC$73="", 0, $AC$73)), $AM159,
    FALSE, N("Check if case is 'TWO' and both directions"),
    AND(
        $Y$73 = "TWO",
        OR($AL159 &lt; -ABS($AC$73), $AL159 &gt; ABS($AC$73))
    ), $AM159,
    FALSE, N("Default case: Return NA()"),
    TRUE, NA()
)</f>
        <v>#N/A</v>
      </c>
      <c r="AQ159" s="65"/>
      <c r="AR159" s="211">
        <v>0.49999999999999789</v>
      </c>
      <c r="AS159" s="211">
        <v>0.22999999999999998</v>
      </c>
      <c r="AT159" s="211">
        <f t="shared" si="20"/>
        <v>0.22999999999999998</v>
      </c>
      <c r="AU159" s="211" t="str">
        <f t="shared" si="21"/>
        <v>x</v>
      </c>
    </row>
    <row r="160" spans="8:47" s="21" customFormat="1" ht="15.5">
      <c r="H160" s="151" t="s">
        <v>544</v>
      </c>
      <c r="I160" s="152">
        <v>1</v>
      </c>
      <c r="J160" s="50" t="s">
        <v>545</v>
      </c>
      <c r="K160" s="153"/>
      <c r="L160" s="153" t="s">
        <v>128</v>
      </c>
      <c r="M160" s="154">
        <v>80</v>
      </c>
      <c r="N160" s="154">
        <v>5</v>
      </c>
      <c r="O160" s="154"/>
      <c r="P160" s="155"/>
      <c r="Q160" s="156"/>
      <c r="R160"/>
      <c r="S160"/>
      <c r="T160"/>
      <c r="U160"/>
      <c r="V160" s="67"/>
      <c r="W160" s="32"/>
      <c r="X160" s="216">
        <f t="shared" si="27"/>
        <v>-3</v>
      </c>
      <c r="Y160" s="216" t="e">
        <f t="shared" ref="Y160:Y166" si="28">Y159</f>
        <v>#N/A</v>
      </c>
      <c r="Z160" s="211">
        <v>-3</v>
      </c>
      <c r="AA160" s="211" t="e">
        <f>Z160*$Y$157</f>
        <v>#VALUE!</v>
      </c>
      <c r="AB160" s="216" t="str">
        <f t="shared" ref="AB160:AB166" si="29">IF($AA$69 = "", "",
    TEXT(AA160,
        IF($AG$64 = 0,
            "+#,##0;-#,##0;0",
            "+#,##0." &amp; REPT("0", $AG$64) &amp; ";-#,##0." &amp; REPT("0", $AG$64) &amp; ";0"
        )
    )
)</f>
        <v/>
      </c>
      <c r="AC160" s="26"/>
      <c r="AD160" s="65"/>
      <c r="AE160" s="65"/>
      <c r="AF160" s="65"/>
      <c r="AG160" s="65"/>
      <c r="AH160" s="65"/>
      <c r="AI160" s="65"/>
      <c r="AJ160" s="65"/>
      <c r="AK160" s="65"/>
      <c r="AL160" s="216">
        <f t="shared" si="17"/>
        <v>1.4999999999999982</v>
      </c>
      <c r="AM160" s="216">
        <f t="shared" si="13"/>
        <v>0.12951759566589208</v>
      </c>
      <c r="AN160" s="216" t="e" cm="1">
        <f t="array" ref="AN160">_xlfn.IFS(
    FALSE, N("Check if X1 shading is ON"),
    $AN$50&lt;&gt;"x", NA(),
    FALSE, N("Check if case is 'LEFT' and x axis value less than z score"),
    AND($Y$69 = "LEFT", $AL160 &lt; IF($AC$69="", 0, $AC$69)), $AM160,
    FALSE, N("Check if case is 'RIGHT' and x axis value greater than z score"),
    AND($Y$69 = "RIGHT", $AL160 &gt; IF($AC$69="", 0, $AC$69)), $AM160,
    FALSE, N("Check if case is 'TWO' and both directions"),
    AND(
        $Y$69 = "TWO",
        OR($AL160 &lt; -ABS($AC$69), $AL160 &gt; ABS($AC$70))
    ), $AM160,
    FALSE, N("Default case: Return NA()"),
    TRUE, NA()
)</f>
        <v>#N/A</v>
      </c>
      <c r="AO160" s="216" t="e" cm="1">
        <f t="array" ref="AO160">_xlfn.IFS(
    FALSE, N("Check if X1 shading is ON"),
    $AN$50&lt;&gt;"x", NA(),
    FALSE, N("Check if case is 'LEFT' and x axis value less than z score"),
    AND($Y$70 = "LEFT", $AL160 &lt; IF($AC$70="", 0, $AC$70)), $AM160,
    FALSE, N("Check if case is 'RIGHT' and x axis value greater than z score"),
    AND($Y$70 = "RIGHT", $AL160 &gt; IF($AC$70="", 0, $AC$70)), $AM160,
    FALSE, N("Default case: Return NA()"),
    TRUE, NA()
)</f>
        <v>#N/A</v>
      </c>
      <c r="AP160" s="216" t="e" cm="1">
        <f t="array" ref="AP160">_xlfn.IFS(
    FALSE, N("Check if X1 shading is ON"),
    $AP$50&lt;&gt;"x", NA(),
    FALSE, N("Check if case is 'LEFT' and x axis value less than z score"),
    AND($Y$73 = "LEFT", $AL160 &lt; IF($AC$73="", 0, $AC$73)), $AM160,
    FALSE, N("Check if case is 'RIGHT' and x axis value greater than z score"),
    AND($Y$73 = "RIGHT", $AL160 &gt; IF($AC$73="", 0, $AC$73)), $AM160,
    FALSE, N("Check if case is 'TWO' and both directions"),
    AND(
        $Y$73 = "TWO",
        OR($AL160 &lt; -ABS($AC$73), $AL160 &gt; ABS($AC$73))
    ), $AM160,
    FALSE, N("Default case: Return NA()"),
    TRUE, NA()
)</f>
        <v>#N/A</v>
      </c>
      <c r="AQ160" s="65"/>
      <c r="AR160" s="211">
        <v>0.66666666666666441</v>
      </c>
      <c r="AS160" s="211">
        <v>0.22999999999999998</v>
      </c>
      <c r="AT160" s="211">
        <f t="shared" si="20"/>
        <v>0.22999999999999998</v>
      </c>
      <c r="AU160" s="211" t="str">
        <f t="shared" si="21"/>
        <v>x</v>
      </c>
    </row>
    <row r="161" spans="8:47" s="21" customFormat="1" ht="15.5">
      <c r="H161" s="151" t="s">
        <v>546</v>
      </c>
      <c r="I161" s="152"/>
      <c r="J161" s="50"/>
      <c r="K161" s="153"/>
      <c r="L161" s="153"/>
      <c r="M161" s="154"/>
      <c r="N161" s="154"/>
      <c r="O161" s="154"/>
      <c r="P161" s="155"/>
      <c r="Q161" s="158"/>
      <c r="R161"/>
      <c r="S161"/>
      <c r="T161"/>
      <c r="U161"/>
      <c r="V161" s="67"/>
      <c r="W161" s="32"/>
      <c r="X161" s="216">
        <f t="shared" si="27"/>
        <v>-2</v>
      </c>
      <c r="Y161" s="216" t="e">
        <f t="shared" si="28"/>
        <v>#N/A</v>
      </c>
      <c r="Z161" s="211">
        <v>-2</v>
      </c>
      <c r="AA161" s="211" t="e">
        <f t="shared" ref="AA161:AA166" si="30">Z161*$AA$69</f>
        <v>#VALUE!</v>
      </c>
      <c r="AB161" s="216" t="str">
        <f t="shared" si="29"/>
        <v/>
      </c>
      <c r="AC161" s="26"/>
      <c r="AD161" s="65"/>
      <c r="AE161" s="65"/>
      <c r="AF161" s="65"/>
      <c r="AG161" s="65"/>
      <c r="AH161" s="65"/>
      <c r="AI161" s="65"/>
      <c r="AJ161" s="65"/>
      <c r="AK161" s="65"/>
      <c r="AL161" s="216">
        <f t="shared" si="17"/>
        <v>1.541666666666665</v>
      </c>
      <c r="AM161" s="216">
        <f t="shared" si="13"/>
        <v>0.12156495028818123</v>
      </c>
      <c r="AN161" s="216" t="e" cm="1">
        <f t="array" ref="AN161">_xlfn.IFS(
    FALSE, N("Check if X1 shading is ON"),
    $AN$50&lt;&gt;"x", NA(),
    FALSE, N("Check if case is 'LEFT' and x axis value less than z score"),
    AND($Y$69 = "LEFT", $AL161 &lt; IF($AC$69="", 0, $AC$69)), $AM161,
    FALSE, N("Check if case is 'RIGHT' and x axis value greater than z score"),
    AND($Y$69 = "RIGHT", $AL161 &gt; IF($AC$69="", 0, $AC$69)), $AM161,
    FALSE, N("Check if case is 'TWO' and both directions"),
    AND(
        $Y$69 = "TWO",
        OR($AL161 &lt; -ABS($AC$69), $AL161 &gt; ABS($AC$70))
    ), $AM161,
    FALSE, N("Default case: Return NA()"),
    TRUE, NA()
)</f>
        <v>#N/A</v>
      </c>
      <c r="AO161" s="216" t="e" cm="1">
        <f t="array" ref="AO161">_xlfn.IFS(
    FALSE, N("Check if X1 shading is ON"),
    $AN$50&lt;&gt;"x", NA(),
    FALSE, N("Check if case is 'LEFT' and x axis value less than z score"),
    AND($Y$70 = "LEFT", $AL161 &lt; IF($AC$70="", 0, $AC$70)), $AM161,
    FALSE, N("Check if case is 'RIGHT' and x axis value greater than z score"),
    AND($Y$70 = "RIGHT", $AL161 &gt; IF($AC$70="", 0, $AC$70)), $AM161,
    FALSE, N("Default case: Return NA()"),
    TRUE, NA()
)</f>
        <v>#N/A</v>
      </c>
      <c r="AP161" s="216" t="e" cm="1">
        <f t="array" ref="AP161">_xlfn.IFS(
    FALSE, N("Check if X1 shading is ON"),
    $AP$50&lt;&gt;"x", NA(),
    FALSE, N("Check if case is 'LEFT' and x axis value less than z score"),
    AND($Y$73 = "LEFT", $AL161 &lt; IF($AC$73="", 0, $AC$73)), $AM161,
    FALSE, N("Check if case is 'RIGHT' and x axis value greater than z score"),
    AND($Y$73 = "RIGHT", $AL161 &gt; IF($AC$73="", 0, $AC$73)), $AM161,
    FALSE, N("Check if case is 'TWO' and both directions"),
    AND(
        $Y$73 = "TWO",
        OR($AL161 &lt; -ABS($AC$73), $AL161 &gt; ABS($AC$73))
    ), $AM161,
    FALSE, N("Default case: Return NA()"),
    TRUE, NA()
)</f>
        <v>#N/A</v>
      </c>
      <c r="AQ161" s="65"/>
      <c r="AR161" s="211">
        <v>0.83333333333333093</v>
      </c>
      <c r="AS161" s="211">
        <v>0.22999999999999998</v>
      </c>
      <c r="AT161" s="211">
        <f t="shared" si="20"/>
        <v>0.22999999999999998</v>
      </c>
      <c r="AU161" s="211" t="str">
        <f t="shared" si="21"/>
        <v>x</v>
      </c>
    </row>
    <row r="162" spans="8:47" s="21" customFormat="1" ht="15.5">
      <c r="H162" s="159"/>
      <c r="I162" s="17"/>
      <c r="J162" s="17"/>
      <c r="K162" s="17"/>
      <c r="L162" s="17"/>
      <c r="M162" s="17"/>
      <c r="N162" s="17"/>
      <c r="O162" s="17"/>
      <c r="P162" s="17"/>
      <c r="Q162" s="17"/>
      <c r="R162"/>
      <c r="S162"/>
      <c r="T162"/>
      <c r="U162"/>
      <c r="V162" s="67"/>
      <c r="W162" s="32"/>
      <c r="X162" s="216">
        <f t="shared" si="27"/>
        <v>-1</v>
      </c>
      <c r="Y162" s="216" t="e">
        <f t="shared" si="28"/>
        <v>#N/A</v>
      </c>
      <c r="Z162" s="211">
        <v>-1</v>
      </c>
      <c r="AA162" s="211" t="e">
        <f t="shared" si="30"/>
        <v>#VALUE!</v>
      </c>
      <c r="AB162" s="216" t="str">
        <f t="shared" si="29"/>
        <v/>
      </c>
      <c r="AC162" s="26"/>
      <c r="AD162" s="65"/>
      <c r="AE162" s="65"/>
      <c r="AF162" s="65"/>
      <c r="AG162" s="65"/>
      <c r="AH162" s="65"/>
      <c r="AI162" s="65"/>
      <c r="AJ162" s="65"/>
      <c r="AK162" s="65"/>
      <c r="AL162" s="216">
        <f t="shared" si="17"/>
        <v>1.5833333333333317</v>
      </c>
      <c r="AM162" s="216">
        <f t="shared" si="13"/>
        <v>0.11390269412019215</v>
      </c>
      <c r="AN162" s="216" t="e" cm="1">
        <f t="array" ref="AN162">_xlfn.IFS(
    FALSE, N("Check if X1 shading is ON"),
    $AN$50&lt;&gt;"x", NA(),
    FALSE, N("Check if case is 'LEFT' and x axis value less than z score"),
    AND($Y$69 = "LEFT", $AL162 &lt; IF($AC$69="", 0, $AC$69)), $AM162,
    FALSE, N("Check if case is 'RIGHT' and x axis value greater than z score"),
    AND($Y$69 = "RIGHT", $AL162 &gt; IF($AC$69="", 0, $AC$69)), $AM162,
    FALSE, N("Check if case is 'TWO' and both directions"),
    AND(
        $Y$69 = "TWO",
        OR($AL162 &lt; -ABS($AC$69), $AL162 &gt; ABS($AC$70))
    ), $AM162,
    FALSE, N("Default case: Return NA()"),
    TRUE, NA()
)</f>
        <v>#N/A</v>
      </c>
      <c r="AO162" s="216" t="e" cm="1">
        <f t="array" ref="AO162">_xlfn.IFS(
    FALSE, N("Check if X1 shading is ON"),
    $AN$50&lt;&gt;"x", NA(),
    FALSE, N("Check if case is 'LEFT' and x axis value less than z score"),
    AND($Y$70 = "LEFT", $AL162 &lt; IF($AC$70="", 0, $AC$70)), $AM162,
    FALSE, N("Check if case is 'RIGHT' and x axis value greater than z score"),
    AND($Y$70 = "RIGHT", $AL162 &gt; IF($AC$70="", 0, $AC$70)), $AM162,
    FALSE, N("Default case: Return NA()"),
    TRUE, NA()
)</f>
        <v>#N/A</v>
      </c>
      <c r="AP162" s="216" t="e" cm="1">
        <f t="array" ref="AP162">_xlfn.IFS(
    FALSE, N("Check if X1 shading is ON"),
    $AP$50&lt;&gt;"x", NA(),
    FALSE, N("Check if case is 'LEFT' and x axis value less than z score"),
    AND($Y$73 = "LEFT", $AL162 &lt; IF($AC$73="", 0, $AC$73)), $AM162,
    FALSE, N("Check if case is 'RIGHT' and x axis value greater than z score"),
    AND($Y$73 = "RIGHT", $AL162 &gt; IF($AC$73="", 0, $AC$73)), $AM162,
    FALSE, N("Check if case is 'TWO' and both directions"),
    AND(
        $Y$73 = "TWO",
        OR($AL162 &lt; -ABS($AC$73), $AL162 &gt; ABS($AC$73))
    ), $AM162,
    FALSE, N("Default case: Return NA()"),
    TRUE, NA()
)</f>
        <v>#N/A</v>
      </c>
      <c r="AQ162" s="65"/>
      <c r="AR162" s="211">
        <v>-0.83333333333333526</v>
      </c>
      <c r="AS162" s="211">
        <v>0.254</v>
      </c>
      <c r="AT162" s="211">
        <f t="shared" si="20"/>
        <v>0.254</v>
      </c>
      <c r="AU162" s="211" t="str">
        <f t="shared" si="21"/>
        <v>x</v>
      </c>
    </row>
    <row r="163" spans="8:47" s="21" customFormat="1" ht="15.5">
      <c r="H163" s="160"/>
      <c r="I163"/>
      <c r="J163" s="17"/>
      <c r="K163" s="17"/>
      <c r="L163" s="232" t="s">
        <v>259</v>
      </c>
      <c r="M163" s="232" t="s">
        <v>542</v>
      </c>
      <c r="N163" s="232" t="s">
        <v>543</v>
      </c>
      <c r="O163" s="232" t="str">
        <f>IF(ISNUMBER(SEARCH("pop",$J$160)),"value","raw sample mean &gt;&gt;")</f>
        <v>value</v>
      </c>
      <c r="P163" s="232" t="str">
        <f>IF(ISNUMBER(SEARCH("pop",$J$160)),"z score","standardized test stat &gt;&gt;")</f>
        <v>z score</v>
      </c>
      <c r="Q163" s="232" t="str">
        <f>IF(ISNUMBER(SEARCH("pop",$J$160)),"probability of x","&gt;&gt; probability")</f>
        <v>probability of x</v>
      </c>
      <c r="R163"/>
      <c r="S163"/>
      <c r="T163"/>
      <c r="U163"/>
      <c r="V163" s="67"/>
      <c r="W163" s="32"/>
      <c r="X163" s="216">
        <f t="shared" si="27"/>
        <v>0</v>
      </c>
      <c r="Y163" s="216" t="e">
        <f t="shared" si="28"/>
        <v>#N/A</v>
      </c>
      <c r="Z163" s="237">
        <v>0</v>
      </c>
      <c r="AA163" s="211" t="e">
        <f t="shared" si="30"/>
        <v>#VALUE!</v>
      </c>
      <c r="AB163" s="216" t="str">
        <f t="shared" si="29"/>
        <v/>
      </c>
      <c r="AC163" s="26"/>
      <c r="AD163" s="65"/>
      <c r="AE163" s="65"/>
      <c r="AF163" s="65"/>
      <c r="AG163" s="65"/>
      <c r="AH163" s="65"/>
      <c r="AI163" s="65"/>
      <c r="AJ163" s="65"/>
      <c r="AK163" s="65"/>
      <c r="AL163" s="216">
        <f t="shared" si="17"/>
        <v>1.6249999999999984</v>
      </c>
      <c r="AM163" s="216">
        <f t="shared" si="13"/>
        <v>0.10653826813058534</v>
      </c>
      <c r="AN163" s="216" t="e" cm="1">
        <f t="array" ref="AN163">_xlfn.IFS(
    FALSE, N("Check if X1 shading is ON"),
    $AN$50&lt;&gt;"x", NA(),
    FALSE, N("Check if case is 'LEFT' and x axis value less than z score"),
    AND($Y$69 = "LEFT", $AL163 &lt; IF($AC$69="", 0, $AC$69)), $AM163,
    FALSE, N("Check if case is 'RIGHT' and x axis value greater than z score"),
    AND($Y$69 = "RIGHT", $AL163 &gt; IF($AC$69="", 0, $AC$69)), $AM163,
    FALSE, N("Check if case is 'TWO' and both directions"),
    AND(
        $Y$69 = "TWO",
        OR($AL163 &lt; -ABS($AC$69), $AL163 &gt; ABS($AC$70))
    ), $AM163,
    FALSE, N("Default case: Return NA()"),
    TRUE, NA()
)</f>
        <v>#N/A</v>
      </c>
      <c r="AO163" s="216" t="e" cm="1">
        <f t="array" ref="AO163">_xlfn.IFS(
    FALSE, N("Check if X1 shading is ON"),
    $AN$50&lt;&gt;"x", NA(),
    FALSE, N("Check if case is 'LEFT' and x axis value less than z score"),
    AND($Y$70 = "LEFT", $AL163 &lt; IF($AC$70="", 0, $AC$70)), $AM163,
    FALSE, N("Check if case is 'RIGHT' and x axis value greater than z score"),
    AND($Y$70 = "RIGHT", $AL163 &gt; IF($AC$70="", 0, $AC$70)), $AM163,
    FALSE, N("Default case: Return NA()"),
    TRUE, NA()
)</f>
        <v>#N/A</v>
      </c>
      <c r="AP163" s="216" t="e" cm="1">
        <f t="array" ref="AP163">_xlfn.IFS(
    FALSE, N("Check if X1 shading is ON"),
    $AP$50&lt;&gt;"x", NA(),
    FALSE, N("Check if case is 'LEFT' and x axis value less than z score"),
    AND($Y$73 = "LEFT", $AL163 &lt; IF($AC$73="", 0, $AC$73)), $AM163,
    FALSE, N("Check if case is 'RIGHT' and x axis value greater than z score"),
    AND($Y$73 = "RIGHT", $AL163 &gt; IF($AC$73="", 0, $AC$73)), $AM163,
    FALSE, N("Check if case is 'TWO' and both directions"),
    AND(
        $Y$73 = "TWO",
        OR($AL163 &lt; -ABS($AC$73), $AL163 &gt; ABS($AC$73))
    ), $AM163,
    FALSE, N("Default case: Return NA()"),
    TRUE, NA()
)</f>
        <v>#N/A</v>
      </c>
      <c r="AQ163" s="65"/>
      <c r="AR163" s="211">
        <v>-0.66666666666666874</v>
      </c>
      <c r="AS163" s="211">
        <v>0.254</v>
      </c>
      <c r="AT163" s="211">
        <f t="shared" si="20"/>
        <v>0.254</v>
      </c>
      <c r="AU163" s="211" t="str">
        <f t="shared" si="21"/>
        <v>x</v>
      </c>
    </row>
    <row r="164" spans="8:47" s="21" customFormat="1" ht="15.5">
      <c r="H164" s="160" t="s">
        <v>547</v>
      </c>
      <c r="I164" s="152"/>
      <c r="J164" s="50"/>
      <c r="K164" s="153"/>
      <c r="L164" s="153"/>
      <c r="M164" s="154"/>
      <c r="N164" s="154"/>
      <c r="O164" s="154"/>
      <c r="P164" s="155"/>
      <c r="Q164" s="156"/>
      <c r="R164"/>
      <c r="S164"/>
      <c r="T164"/>
      <c r="U164"/>
      <c r="V164" s="67"/>
      <c r="W164" s="32"/>
      <c r="X164" s="216">
        <f t="shared" si="27"/>
        <v>1</v>
      </c>
      <c r="Y164" s="216" t="e">
        <f t="shared" si="28"/>
        <v>#N/A</v>
      </c>
      <c r="Z164" s="237">
        <v>1</v>
      </c>
      <c r="AA164" s="211" t="e">
        <f t="shared" si="30"/>
        <v>#VALUE!</v>
      </c>
      <c r="AB164" s="216" t="str">
        <f t="shared" si="29"/>
        <v/>
      </c>
      <c r="AC164" s="26"/>
      <c r="AD164" s="65"/>
      <c r="AE164" s="65"/>
      <c r="AF164" s="65"/>
      <c r="AG164" s="65"/>
      <c r="AH164" s="65"/>
      <c r="AI164" s="65"/>
      <c r="AJ164" s="65"/>
      <c r="AK164" s="65"/>
      <c r="AL164" s="216">
        <f t="shared" si="17"/>
        <v>1.6666666666666652</v>
      </c>
      <c r="AM164" s="216">
        <f t="shared" si="13"/>
        <v>9.9477138792748943E-2</v>
      </c>
      <c r="AN164" s="216" t="e" cm="1">
        <f t="array" ref="AN164">_xlfn.IFS(
    FALSE, N("Check if X1 shading is ON"),
    $AN$50&lt;&gt;"x", NA(),
    FALSE, N("Check if case is 'LEFT' and x axis value less than z score"),
    AND($Y$69 = "LEFT", $AL164 &lt; IF($AC$69="", 0, $AC$69)), $AM164,
    FALSE, N("Check if case is 'RIGHT' and x axis value greater than z score"),
    AND($Y$69 = "RIGHT", $AL164 &gt; IF($AC$69="", 0, $AC$69)), $AM164,
    FALSE, N("Check if case is 'TWO' and both directions"),
    AND(
        $Y$69 = "TWO",
        OR($AL164 &lt; -ABS($AC$69), $AL164 &gt; ABS($AC$70))
    ), $AM164,
    FALSE, N("Default case: Return NA()"),
    TRUE, NA()
)</f>
        <v>#N/A</v>
      </c>
      <c r="AO164" s="216" t="e" cm="1">
        <f t="array" ref="AO164">_xlfn.IFS(
    FALSE, N("Check if X1 shading is ON"),
    $AN$50&lt;&gt;"x", NA(),
    FALSE, N("Check if case is 'LEFT' and x axis value less than z score"),
    AND($Y$70 = "LEFT", $AL164 &lt; IF($AC$70="", 0, $AC$70)), $AM164,
    FALSE, N("Check if case is 'RIGHT' and x axis value greater than z score"),
    AND($Y$70 = "RIGHT", $AL164 &gt; IF($AC$70="", 0, $AC$70)), $AM164,
    FALSE, N("Default case: Return NA()"),
    TRUE, NA()
)</f>
        <v>#N/A</v>
      </c>
      <c r="AP164" s="216" t="e" cm="1">
        <f t="array" ref="AP164">_xlfn.IFS(
    FALSE, N("Check if X1 shading is ON"),
    $AP$50&lt;&gt;"x", NA(),
    FALSE, N("Check if case is 'LEFT' and x axis value less than z score"),
    AND($Y$73 = "LEFT", $AL164 &lt; IF($AC$73="", 0, $AC$73)), $AM164,
    FALSE, N("Check if case is 'RIGHT' and x axis value greater than z score"),
    AND($Y$73 = "RIGHT", $AL164 &gt; IF($AC$73="", 0, $AC$73)), $AM164,
    FALSE, N("Check if case is 'TWO' and both directions"),
    AND(
        $Y$73 = "TWO",
        OR($AL164 &lt; -ABS($AC$73), $AL164 &gt; ABS($AC$73))
    ), $AM164,
    FALSE, N("Default case: Return NA()"),
    TRUE, NA()
)</f>
        <v>#N/A</v>
      </c>
      <c r="AQ164" s="65"/>
      <c r="AR164" s="211">
        <v>-0.50000000000000222</v>
      </c>
      <c r="AS164" s="211">
        <v>0.254</v>
      </c>
      <c r="AT164" s="211">
        <f t="shared" si="20"/>
        <v>0.254</v>
      </c>
      <c r="AU164" s="211" t="str">
        <f t="shared" si="21"/>
        <v>x</v>
      </c>
    </row>
    <row r="165" spans="8:47" s="21" customFormat="1" ht="15.5">
      <c r="H165"/>
      <c r="I165"/>
      <c r="J165" s="33"/>
      <c r="K165" s="33"/>
      <c r="L165" s="33"/>
      <c r="M165" s="33"/>
      <c r="N165" s="33"/>
      <c r="O165" s="33"/>
      <c r="P165" s="33"/>
      <c r="Q165" s="33"/>
      <c r="R165"/>
      <c r="S165"/>
      <c r="T165"/>
      <c r="U165"/>
      <c r="V165" s="67"/>
      <c r="W165" s="32"/>
      <c r="X165" s="216">
        <f t="shared" si="27"/>
        <v>2</v>
      </c>
      <c r="Y165" s="216" t="e">
        <f t="shared" si="28"/>
        <v>#N/A</v>
      </c>
      <c r="Z165" s="237">
        <v>2</v>
      </c>
      <c r="AA165" s="211" t="e">
        <f t="shared" si="30"/>
        <v>#VALUE!</v>
      </c>
      <c r="AB165" s="216" t="str">
        <f t="shared" si="29"/>
        <v/>
      </c>
      <c r="AC165" s="26"/>
      <c r="AD165" s="65"/>
      <c r="AE165" s="65"/>
      <c r="AF165" s="65"/>
      <c r="AG165" s="65"/>
      <c r="AH165" s="65"/>
      <c r="AI165" s="65"/>
      <c r="AJ165" s="65"/>
      <c r="AK165" s="65"/>
      <c r="AL165" s="216">
        <f t="shared" si="17"/>
        <v>1.7083333333333319</v>
      </c>
      <c r="AM165" s="216">
        <f t="shared" si="13"/>
        <v>9.2722889001515929E-2</v>
      </c>
      <c r="AN165" s="216" t="e" cm="1">
        <f t="array" ref="AN165">_xlfn.IFS(
    FALSE, N("Check if X1 shading is ON"),
    $AN$50&lt;&gt;"x", NA(),
    FALSE, N("Check if case is 'LEFT' and x axis value less than z score"),
    AND($Y$69 = "LEFT", $AL165 &lt; IF($AC$69="", 0, $AC$69)), $AM165,
    FALSE, N("Check if case is 'RIGHT' and x axis value greater than z score"),
    AND($Y$69 = "RIGHT", $AL165 &gt; IF($AC$69="", 0, $AC$69)), $AM165,
    FALSE, N("Check if case is 'TWO' and both directions"),
    AND(
        $Y$69 = "TWO",
        OR($AL165 &lt; -ABS($AC$69), $AL165 &gt; ABS($AC$70))
    ), $AM165,
    FALSE, N("Default case: Return NA()"),
    TRUE, NA()
)</f>
        <v>#N/A</v>
      </c>
      <c r="AO165" s="216" t="e" cm="1">
        <f t="array" ref="AO165">_xlfn.IFS(
    FALSE, N("Check if X1 shading is ON"),
    $AN$50&lt;&gt;"x", NA(),
    FALSE, N("Check if case is 'LEFT' and x axis value less than z score"),
    AND($Y$70 = "LEFT", $AL165 &lt; IF($AC$70="", 0, $AC$70)), $AM165,
    FALSE, N("Check if case is 'RIGHT' and x axis value greater than z score"),
    AND($Y$70 = "RIGHT", $AL165 &gt; IF($AC$70="", 0, $AC$70)), $AM165,
    FALSE, N("Default case: Return NA()"),
    TRUE, NA()
)</f>
        <v>#N/A</v>
      </c>
      <c r="AP165" s="216" t="e" cm="1">
        <f t="array" ref="AP165">_xlfn.IFS(
    FALSE, N("Check if X1 shading is ON"),
    $AP$50&lt;&gt;"x", NA(),
    FALSE, N("Check if case is 'LEFT' and x axis value less than z score"),
    AND($Y$73 = "LEFT", $AL165 &lt; IF($AC$73="", 0, $AC$73)), $AM165,
    FALSE, N("Check if case is 'RIGHT' and x axis value greater than z score"),
    AND($Y$73 = "RIGHT", $AL165 &gt; IF($AC$73="", 0, $AC$73)), $AM165,
    FALSE, N("Check if case is 'TWO' and both directions"),
    AND(
        $Y$73 = "TWO",
        OR($AL165 &lt; -ABS($AC$73), $AL165 &gt; ABS($AC$73))
    ), $AM165,
    FALSE, N("Default case: Return NA()"),
    TRUE, NA()
)</f>
        <v>#N/A</v>
      </c>
      <c r="AQ165" s="65"/>
      <c r="AR165" s="211">
        <v>-0.33333333333333548</v>
      </c>
      <c r="AS165" s="211">
        <v>0.254</v>
      </c>
      <c r="AT165" s="211">
        <f t="shared" si="20"/>
        <v>0.254</v>
      </c>
      <c r="AU165" s="211" t="str">
        <f t="shared" si="21"/>
        <v>x</v>
      </c>
    </row>
    <row r="166" spans="8:47" s="21" customFormat="1" ht="15.5">
      <c r="H166"/>
      <c r="I166"/>
      <c r="J166" s="33"/>
      <c r="K166" s="33"/>
      <c r="L166" s="33"/>
      <c r="M166" s="33"/>
      <c r="N166" s="33"/>
      <c r="O166" s="33"/>
      <c r="P166" s="33"/>
      <c r="Q166" s="33"/>
      <c r="R166"/>
      <c r="S166"/>
      <c r="T166"/>
      <c r="U166"/>
      <c r="V166" s="67"/>
      <c r="W166" s="32"/>
      <c r="X166" s="216">
        <f t="shared" si="27"/>
        <v>3</v>
      </c>
      <c r="Y166" s="216" t="e">
        <f t="shared" si="28"/>
        <v>#N/A</v>
      </c>
      <c r="Z166" s="237">
        <v>3</v>
      </c>
      <c r="AA166" s="211" t="e">
        <f t="shared" si="30"/>
        <v>#VALUE!</v>
      </c>
      <c r="AB166" s="216" t="str">
        <f t="shared" si="29"/>
        <v/>
      </c>
      <c r="AC166" s="65"/>
      <c r="AD166" s="65"/>
      <c r="AE166" s="65"/>
      <c r="AF166" s="65"/>
      <c r="AG166" s="65"/>
      <c r="AH166" s="65"/>
      <c r="AI166" s="65"/>
      <c r="AJ166" s="65"/>
      <c r="AK166" s="65"/>
      <c r="AL166" s="216">
        <f t="shared" si="17"/>
        <v>1.7499999999999987</v>
      </c>
      <c r="AM166" s="216">
        <f t="shared" si="13"/>
        <v>8.6277318826511712E-2</v>
      </c>
      <c r="AN166" s="216" t="e" cm="1">
        <f t="array" ref="AN166">_xlfn.IFS(
    FALSE, N("Check if X1 shading is ON"),
    $AN$50&lt;&gt;"x", NA(),
    FALSE, N("Check if case is 'LEFT' and x axis value less than z score"),
    AND($Y$69 = "LEFT", $AL166 &lt; IF($AC$69="", 0, $AC$69)), $AM166,
    FALSE, N("Check if case is 'RIGHT' and x axis value greater than z score"),
    AND($Y$69 = "RIGHT", $AL166 &gt; IF($AC$69="", 0, $AC$69)), $AM166,
    FALSE, N("Check if case is 'TWO' and both directions"),
    AND(
        $Y$69 = "TWO",
        OR($AL166 &lt; -ABS($AC$69), $AL166 &gt; ABS($AC$70))
    ), $AM166,
    FALSE, N("Default case: Return NA()"),
    TRUE, NA()
)</f>
        <v>#N/A</v>
      </c>
      <c r="AO166" s="216" t="e" cm="1">
        <f t="array" ref="AO166">_xlfn.IFS(
    FALSE, N("Check if X1 shading is ON"),
    $AN$50&lt;&gt;"x", NA(),
    FALSE, N("Check if case is 'LEFT' and x axis value less than z score"),
    AND($Y$70 = "LEFT", $AL166 &lt; IF($AC$70="", 0, $AC$70)), $AM166,
    FALSE, N("Check if case is 'RIGHT' and x axis value greater than z score"),
    AND($Y$70 = "RIGHT", $AL166 &gt; IF($AC$70="", 0, $AC$70)), $AM166,
    FALSE, N("Default case: Return NA()"),
    TRUE, NA()
)</f>
        <v>#N/A</v>
      </c>
      <c r="AP166" s="216" t="e" cm="1">
        <f t="array" ref="AP166">_xlfn.IFS(
    FALSE, N("Check if X1 shading is ON"),
    $AP$50&lt;&gt;"x", NA(),
    FALSE, N("Check if case is 'LEFT' and x axis value less than z score"),
    AND($Y$73 = "LEFT", $AL166 &lt; IF($AC$73="", 0, $AC$73)), $AM166,
    FALSE, N("Check if case is 'RIGHT' and x axis value greater than z score"),
    AND($Y$73 = "RIGHT", $AL166 &gt; IF($AC$73="", 0, $AC$73)), $AM166,
    FALSE, N("Check if case is 'TWO' and both directions"),
    AND(
        $Y$73 = "TWO",
        OR($AL166 &lt; -ABS($AC$73), $AL166 &gt; ABS($AC$73))
    ), $AM166,
    FALSE, N("Default case: Return NA()"),
    TRUE, NA()
)</f>
        <v>#N/A</v>
      </c>
      <c r="AQ166" s="65"/>
      <c r="AR166" s="211">
        <v>-0.16666666666666879</v>
      </c>
      <c r="AS166" s="211">
        <v>0.254</v>
      </c>
      <c r="AT166" s="211">
        <f t="shared" si="20"/>
        <v>0.254</v>
      </c>
      <c r="AU166" s="211" t="str">
        <f t="shared" si="21"/>
        <v>x</v>
      </c>
    </row>
    <row r="167" spans="8:47" s="21" customFormat="1" ht="18.5">
      <c r="H167"/>
      <c r="I167"/>
      <c r="J167" s="33"/>
      <c r="K167" s="33"/>
      <c r="L167" s="33"/>
      <c r="M167" s="33"/>
      <c r="N167" s="33"/>
      <c r="O167" s="33"/>
      <c r="P167" s="33"/>
      <c r="Q167" s="33"/>
      <c r="R167"/>
      <c r="S167"/>
      <c r="T167"/>
      <c r="U167"/>
      <c r="V167" s="255" t="s">
        <v>548</v>
      </c>
      <c r="W167" s="32"/>
      <c r="X167" s="32"/>
      <c r="Y167" s="67"/>
      <c r="Z167" s="67"/>
      <c r="AA167" s="67"/>
      <c r="AB167" s="65"/>
      <c r="AC167" s="65"/>
      <c r="AD167" s="65"/>
      <c r="AE167" s="65"/>
      <c r="AF167" s="65"/>
      <c r="AG167" s="65"/>
      <c r="AH167" s="65"/>
      <c r="AI167" s="65"/>
      <c r="AJ167" s="65"/>
      <c r="AK167" s="65"/>
      <c r="AL167" s="216">
        <f t="shared" si="17"/>
        <v>1.7916666666666654</v>
      </c>
      <c r="AM167" s="216">
        <f t="shared" si="13"/>
        <v>8.014055443826619E-2</v>
      </c>
      <c r="AN167" s="216" t="e" cm="1">
        <f t="array" ref="AN167">_xlfn.IFS(
    FALSE, N("Check if X1 shading is ON"),
    $AN$50&lt;&gt;"x", NA(),
    FALSE, N("Check if case is 'LEFT' and x axis value less than z score"),
    AND($Y$69 = "LEFT", $AL167 &lt; IF($AC$69="", 0, $AC$69)), $AM167,
    FALSE, N("Check if case is 'RIGHT' and x axis value greater than z score"),
    AND($Y$69 = "RIGHT", $AL167 &gt; IF($AC$69="", 0, $AC$69)), $AM167,
    FALSE, N("Check if case is 'TWO' and both directions"),
    AND(
        $Y$69 = "TWO",
        OR($AL167 &lt; -ABS($AC$69), $AL167 &gt; ABS($AC$70))
    ), $AM167,
    FALSE, N("Default case: Return NA()"),
    TRUE, NA()
)</f>
        <v>#N/A</v>
      </c>
      <c r="AO167" s="216" t="e" cm="1">
        <f t="array" ref="AO167">_xlfn.IFS(
    FALSE, N("Check if X1 shading is ON"),
    $AN$50&lt;&gt;"x", NA(),
    FALSE, N("Check if case is 'LEFT' and x axis value less than z score"),
    AND($Y$70 = "LEFT", $AL167 &lt; IF($AC$70="", 0, $AC$70)), $AM167,
    FALSE, N("Check if case is 'RIGHT' and x axis value greater than z score"),
    AND($Y$70 = "RIGHT", $AL167 &gt; IF($AC$70="", 0, $AC$70)), $AM167,
    FALSE, N("Default case: Return NA()"),
    TRUE, NA()
)</f>
        <v>#N/A</v>
      </c>
      <c r="AP167" s="216" t="e" cm="1">
        <f t="array" ref="AP167">_xlfn.IFS(
    FALSE, N("Check if X1 shading is ON"),
    $AP$50&lt;&gt;"x", NA(),
    FALSE, N("Check if case is 'LEFT' and x axis value less than z score"),
    AND($Y$73 = "LEFT", $AL167 &lt; IF($AC$73="", 0, $AC$73)), $AM167,
    FALSE, N("Check if case is 'RIGHT' and x axis value greater than z score"),
    AND($Y$73 = "RIGHT", $AL167 &gt; IF($AC$73="", 0, $AC$73)), $AM167,
    FALSE, N("Check if case is 'TWO' and both directions"),
    AND(
        $Y$73 = "TWO",
        OR($AL167 &lt; -ABS($AC$73), $AL167 &gt; ABS($AC$73))
    ), $AM167,
    FALSE, N("Default case: Return NA()"),
    TRUE, NA()
)</f>
        <v>#N/A</v>
      </c>
      <c r="AQ167" s="65"/>
      <c r="AR167" s="211">
        <v>0.16666666666666449</v>
      </c>
      <c r="AS167" s="211">
        <v>0.254</v>
      </c>
      <c r="AT167" s="211">
        <f t="shared" si="20"/>
        <v>0.254</v>
      </c>
      <c r="AU167" s="211" t="str">
        <f t="shared" si="21"/>
        <v>x</v>
      </c>
    </row>
    <row r="168" spans="8:47" s="21" customFormat="1" ht="31">
      <c r="H168"/>
      <c r="I168"/>
      <c r="J168" s="33"/>
      <c r="K168" s="33"/>
      <c r="L168" s="33"/>
      <c r="M168" s="33"/>
      <c r="N168" s="33"/>
      <c r="O168" s="33"/>
      <c r="P168" s="33"/>
      <c r="Q168" s="33"/>
      <c r="R168"/>
      <c r="S168"/>
      <c r="T168"/>
      <c r="U168"/>
      <c r="V168" s="217" t="s">
        <v>423</v>
      </c>
      <c r="W168" s="231" t="s">
        <v>424</v>
      </c>
      <c r="X168" s="229" t="str">
        <f>LEFT(V167,6)&amp;" "&amp;$W$69&amp;" axis"</f>
        <v>X3 raw normal pop axis</v>
      </c>
      <c r="Y168" s="229" t="str">
        <f>$W$64&amp;" y"</f>
        <v>0 y</v>
      </c>
      <c r="Z168" s="217" t="str">
        <f>$W$64&amp;" raw labels"</f>
        <v>0 raw labels</v>
      </c>
      <c r="AA168" s="67"/>
      <c r="AB168" s="65"/>
      <c r="AC168" s="65"/>
      <c r="AD168" s="65"/>
      <c r="AE168" s="65"/>
      <c r="AF168" s="65"/>
      <c r="AG168" s="65"/>
      <c r="AH168" s="65"/>
      <c r="AI168" s="65"/>
      <c r="AJ168" s="65"/>
      <c r="AK168" s="65"/>
      <c r="AL168" s="216">
        <f t="shared" si="17"/>
        <v>1.8333333333333321</v>
      </c>
      <c r="AM168" s="216">
        <f t="shared" si="13"/>
        <v>7.4311163558993254E-2</v>
      </c>
      <c r="AN168" s="216" t="e" cm="1">
        <f t="array" ref="AN168">_xlfn.IFS(
    FALSE, N("Check if X1 shading is ON"),
    $AN$50&lt;&gt;"x", NA(),
    FALSE, N("Check if case is 'LEFT' and x axis value less than z score"),
    AND($Y$69 = "LEFT", $AL168 &lt; IF($AC$69="", 0, $AC$69)), $AM168,
    FALSE, N("Check if case is 'RIGHT' and x axis value greater than z score"),
    AND($Y$69 = "RIGHT", $AL168 &gt; IF($AC$69="", 0, $AC$69)), $AM168,
    FALSE, N("Check if case is 'TWO' and both directions"),
    AND(
        $Y$69 = "TWO",
        OR($AL168 &lt; -ABS($AC$69), $AL168 &gt; ABS($AC$70))
    ), $AM168,
    FALSE, N("Default case: Return NA()"),
    TRUE, NA()
)</f>
        <v>#N/A</v>
      </c>
      <c r="AO168" s="216" t="e" cm="1">
        <f t="array" ref="AO168">_xlfn.IFS(
    FALSE, N("Check if X1 shading is ON"),
    $AN$50&lt;&gt;"x", NA(),
    FALSE, N("Check if case is 'LEFT' and x axis value less than z score"),
    AND($Y$70 = "LEFT", $AL168 &lt; IF($AC$70="", 0, $AC$70)), $AM168,
    FALSE, N("Check if case is 'RIGHT' and x axis value greater than z score"),
    AND($Y$70 = "RIGHT", $AL168 &gt; IF($AC$70="", 0, $AC$70)), $AM168,
    FALSE, N("Default case: Return NA()"),
    TRUE, NA()
)</f>
        <v>#N/A</v>
      </c>
      <c r="AP168" s="216" t="e" cm="1">
        <f t="array" ref="AP168">_xlfn.IFS(
    FALSE, N("Check if X1 shading is ON"),
    $AP$50&lt;&gt;"x", NA(),
    FALSE, N("Check if case is 'LEFT' and x axis value less than z score"),
    AND($Y$73 = "LEFT", $AL168 &lt; IF($AC$73="", 0, $AC$73)), $AM168,
    FALSE, N("Check if case is 'RIGHT' and x axis value greater than z score"),
    AND($Y$73 = "RIGHT", $AL168 &gt; IF($AC$73="", 0, $AC$73)), $AM168,
    FALSE, N("Check if case is 'TWO' and both directions"),
    AND(
        $Y$73 = "TWO",
        OR($AL168 &lt; -ABS($AC$73), $AL168 &gt; ABS($AC$73))
    ), $AM168,
    FALSE, N("Default case: Return NA()"),
    TRUE, NA()
)</f>
        <v>#N/A</v>
      </c>
      <c r="AQ168" s="65"/>
      <c r="AR168" s="211">
        <v>0.33333333333333115</v>
      </c>
      <c r="AS168" s="211">
        <v>0.254</v>
      </c>
      <c r="AT168" s="211">
        <f t="shared" si="20"/>
        <v>0.254</v>
      </c>
      <c r="AU168" s="211" t="str">
        <f t="shared" si="21"/>
        <v>x</v>
      </c>
    </row>
    <row r="169" spans="8:47" s="21" customFormat="1" ht="15.5">
      <c r="H169"/>
      <c r="I169"/>
      <c r="J169" s="33"/>
      <c r="K169" s="33"/>
      <c r="L169" s="33"/>
      <c r="M169" s="33"/>
      <c r="N169" s="33"/>
      <c r="O169" s="33"/>
      <c r="P169" s="33"/>
      <c r="Q169" s="33"/>
      <c r="R169"/>
      <c r="S169"/>
      <c r="T169"/>
      <c r="U169"/>
      <c r="V169" s="216">
        <f>AG61</f>
        <v>0</v>
      </c>
      <c r="W169" s="211">
        <v>-0.2</v>
      </c>
      <c r="X169" s="216">
        <f t="shared" ref="X169:X176" si="31">X116</f>
        <v>-4</v>
      </c>
      <c r="Y169" s="216" t="e">
        <f t="shared" ref="Y169:Y176" si="32">IF(
    $V$169="x",
    $W$169,
    NA()
)</f>
        <v>#N/A</v>
      </c>
      <c r="Z169" s="230" t="str">
        <f>IF(Z170="","","raw scale")</f>
        <v/>
      </c>
      <c r="AA169" s="67"/>
      <c r="AB169" s="65"/>
      <c r="AC169" s="65"/>
      <c r="AD169" s="65"/>
      <c r="AE169" s="65"/>
      <c r="AF169" s="65"/>
      <c r="AG169" s="65"/>
      <c r="AH169" s="65"/>
      <c r="AI169" s="65"/>
      <c r="AJ169" s="65"/>
      <c r="AK169" s="65"/>
      <c r="AL169" s="216">
        <f t="shared" si="17"/>
        <v>1.8749999999999989</v>
      </c>
      <c r="AM169" s="216">
        <f t="shared" si="13"/>
        <v>6.8786275826692042E-2</v>
      </c>
      <c r="AN169" s="216" t="e" cm="1">
        <f t="array" ref="AN169">_xlfn.IFS(
    FALSE, N("Check if X1 shading is ON"),
    $AN$50&lt;&gt;"x", NA(),
    FALSE, N("Check if case is 'LEFT' and x axis value less than z score"),
    AND($Y$69 = "LEFT", $AL169 &lt; IF($AC$69="", 0, $AC$69)), $AM169,
    FALSE, N("Check if case is 'RIGHT' and x axis value greater than z score"),
    AND($Y$69 = "RIGHT", $AL169 &gt; IF($AC$69="", 0, $AC$69)), $AM169,
    FALSE, N("Check if case is 'TWO' and both directions"),
    AND(
        $Y$69 = "TWO",
        OR($AL169 &lt; -ABS($AC$69), $AL169 &gt; ABS($AC$70))
    ), $AM169,
    FALSE, N("Default case: Return NA()"),
    TRUE, NA()
)</f>
        <v>#N/A</v>
      </c>
      <c r="AO169" s="216" t="e" cm="1">
        <f t="array" ref="AO169">_xlfn.IFS(
    FALSE, N("Check if X1 shading is ON"),
    $AN$50&lt;&gt;"x", NA(),
    FALSE, N("Check if case is 'LEFT' and x axis value less than z score"),
    AND($Y$70 = "LEFT", $AL169 &lt; IF($AC$70="", 0, $AC$70)), $AM169,
    FALSE, N("Check if case is 'RIGHT' and x axis value greater than z score"),
    AND($Y$70 = "RIGHT", $AL169 &gt; IF($AC$70="", 0, $AC$70)), $AM169,
    FALSE, N("Default case: Return NA()"),
    TRUE, NA()
)</f>
        <v>#N/A</v>
      </c>
      <c r="AP169" s="216" t="e" cm="1">
        <f t="array" ref="AP169">_xlfn.IFS(
    FALSE, N("Check if X1 shading is ON"),
    $AP$50&lt;&gt;"x", NA(),
    FALSE, N("Check if case is 'LEFT' and x axis value less than z score"),
    AND($Y$73 = "LEFT", $AL169 &lt; IF($AC$73="", 0, $AC$73)), $AM169,
    FALSE, N("Check if case is 'RIGHT' and x axis value greater than z score"),
    AND($Y$73 = "RIGHT", $AL169 &gt; IF($AC$73="", 0, $AC$73)), $AM169,
    FALSE, N("Check if case is 'TWO' and both directions"),
    AND(
        $Y$73 = "TWO",
        OR($AL169 &lt; -ABS($AC$73), $AL169 &gt; ABS($AC$73))
    ), $AM169,
    FALSE, N("Default case: Return NA()"),
    TRUE, NA()
)</f>
        <v>#N/A</v>
      </c>
      <c r="AQ169" s="65"/>
      <c r="AR169" s="211">
        <v>0.49999999999999789</v>
      </c>
      <c r="AS169" s="211">
        <v>0.254</v>
      </c>
      <c r="AT169" s="211">
        <f t="shared" si="20"/>
        <v>0.254</v>
      </c>
      <c r="AU169" s="211" t="str">
        <f t="shared" si="21"/>
        <v>x</v>
      </c>
    </row>
    <row r="170" spans="8:47" s="21" customFormat="1" ht="15.5">
      <c r="H170"/>
      <c r="I170"/>
      <c r="J170" s="33"/>
      <c r="K170" s="33"/>
      <c r="L170" s="33"/>
      <c r="M170" s="33"/>
      <c r="N170" s="33"/>
      <c r="O170" s="33"/>
      <c r="P170" s="33"/>
      <c r="Q170" s="33"/>
      <c r="R170"/>
      <c r="S170"/>
      <c r="T170"/>
      <c r="U170"/>
      <c r="V170" s="67"/>
      <c r="W170" s="32"/>
      <c r="X170" s="216">
        <f t="shared" si="31"/>
        <v>-3</v>
      </c>
      <c r="Y170" s="216" t="e">
        <f t="shared" si="32"/>
        <v>#N/A</v>
      </c>
      <c r="Z170" s="216" t="str">
        <f t="shared" ref="Z170:Z176" si="33">IFERROR(
    TEXT(
        Z$73 + $X170 * AA$73,
        IF(
            $AG$64 = 0,
            "#,##0",
            "#,##0." &amp; REPT("0", $AG$64)
        )
    ),
    ""
)</f>
        <v/>
      </c>
      <c r="AA170" s="67"/>
      <c r="AB170" s="65"/>
      <c r="AC170" s="65"/>
      <c r="AD170" s="65"/>
      <c r="AE170" s="65"/>
      <c r="AF170" s="65"/>
      <c r="AG170" s="65"/>
      <c r="AH170" s="65"/>
      <c r="AI170" s="65"/>
      <c r="AJ170" s="65"/>
      <c r="AK170" s="65"/>
      <c r="AL170" s="216">
        <f t="shared" si="17"/>
        <v>1.9166666666666656</v>
      </c>
      <c r="AM170" s="216">
        <f t="shared" si="13"/>
        <v>6.3561706516962482E-2</v>
      </c>
      <c r="AN170" s="216" t="e" cm="1">
        <f t="array" ref="AN170">_xlfn.IFS(
    FALSE, N("Check if X1 shading is ON"),
    $AN$50&lt;&gt;"x", NA(),
    FALSE, N("Check if case is 'LEFT' and x axis value less than z score"),
    AND($Y$69 = "LEFT", $AL170 &lt; IF($AC$69="", 0, $AC$69)), $AM170,
    FALSE, N("Check if case is 'RIGHT' and x axis value greater than z score"),
    AND($Y$69 = "RIGHT", $AL170 &gt; IF($AC$69="", 0, $AC$69)), $AM170,
    FALSE, N("Check if case is 'TWO' and both directions"),
    AND(
        $Y$69 = "TWO",
        OR($AL170 &lt; -ABS($AC$69), $AL170 &gt; ABS($AC$70))
    ), $AM170,
    FALSE, N("Default case: Return NA()"),
    TRUE, NA()
)</f>
        <v>#N/A</v>
      </c>
      <c r="AO170" s="216" t="e" cm="1">
        <f t="array" ref="AO170">_xlfn.IFS(
    FALSE, N("Check if X1 shading is ON"),
    $AN$50&lt;&gt;"x", NA(),
    FALSE, N("Check if case is 'LEFT' and x axis value less than z score"),
    AND($Y$70 = "LEFT", $AL170 &lt; IF($AC$70="", 0, $AC$70)), $AM170,
    FALSE, N("Check if case is 'RIGHT' and x axis value greater than z score"),
    AND($Y$70 = "RIGHT", $AL170 &gt; IF($AC$70="", 0, $AC$70)), $AM170,
    FALSE, N("Default case: Return NA()"),
    TRUE, NA()
)</f>
        <v>#N/A</v>
      </c>
      <c r="AP170" s="216" t="e" cm="1">
        <f t="array" ref="AP170">_xlfn.IFS(
    FALSE, N("Check if X1 shading is ON"),
    $AP$50&lt;&gt;"x", NA(),
    FALSE, N("Check if case is 'LEFT' and x axis value less than z score"),
    AND($Y$73 = "LEFT", $AL170 &lt; IF($AC$73="", 0, $AC$73)), $AM170,
    FALSE, N("Check if case is 'RIGHT' and x axis value greater than z score"),
    AND($Y$73 = "RIGHT", $AL170 &gt; IF($AC$73="", 0, $AC$73)), $AM170,
    FALSE, N("Check if case is 'TWO' and both directions"),
    AND(
        $Y$73 = "TWO",
        OR($AL170 &lt; -ABS($AC$73), $AL170 &gt; ABS($AC$73))
    ), $AM170,
    FALSE, N("Default case: Return NA()"),
    TRUE, NA()
)</f>
        <v>#N/A</v>
      </c>
      <c r="AQ170" s="65"/>
      <c r="AR170" s="211">
        <v>0.66666666666666441</v>
      </c>
      <c r="AS170" s="211">
        <v>0.254</v>
      </c>
      <c r="AT170" s="211">
        <f t="shared" si="20"/>
        <v>0.254</v>
      </c>
      <c r="AU170" s="211" t="str">
        <f t="shared" si="21"/>
        <v>x</v>
      </c>
    </row>
    <row r="171" spans="8:47" s="21" customFormat="1" ht="15.5">
      <c r="H171"/>
      <c r="I171"/>
      <c r="J171" s="33"/>
      <c r="K171" s="33"/>
      <c r="L171" s="33"/>
      <c r="M171" s="33"/>
      <c r="N171" s="33"/>
      <c r="O171" s="33"/>
      <c r="P171" s="33"/>
      <c r="Q171" s="33"/>
      <c r="R171"/>
      <c r="S171"/>
      <c r="T171"/>
      <c r="U171"/>
      <c r="V171" s="67"/>
      <c r="W171" s="32"/>
      <c r="X171" s="216">
        <f t="shared" si="31"/>
        <v>-2</v>
      </c>
      <c r="Y171" s="216" t="e">
        <f t="shared" si="32"/>
        <v>#N/A</v>
      </c>
      <c r="Z171" s="216" t="str">
        <f t="shared" si="33"/>
        <v/>
      </c>
      <c r="AA171" s="67"/>
      <c r="AB171" s="65"/>
      <c r="AC171" s="65"/>
      <c r="AD171" s="65"/>
      <c r="AE171" s="65"/>
      <c r="AF171" s="65"/>
      <c r="AG171" s="65"/>
      <c r="AH171" s="65"/>
      <c r="AI171" s="65"/>
      <c r="AJ171" s="65"/>
      <c r="AK171" s="65"/>
      <c r="AL171" s="216">
        <f t="shared" si="17"/>
        <v>1.9583333333333324</v>
      </c>
      <c r="AM171" s="216">
        <f t="shared" si="13"/>
        <v>5.8632082139484676E-2</v>
      </c>
      <c r="AN171" s="216" t="e" cm="1">
        <f t="array" ref="AN171">_xlfn.IFS(
    FALSE, N("Check if X1 shading is ON"),
    $AN$50&lt;&gt;"x", NA(),
    FALSE, N("Check if case is 'LEFT' and x axis value less than z score"),
    AND($Y$69 = "LEFT", $AL171 &lt; IF($AC$69="", 0, $AC$69)), $AM171,
    FALSE, N("Check if case is 'RIGHT' and x axis value greater than z score"),
    AND($Y$69 = "RIGHT", $AL171 &gt; IF($AC$69="", 0, $AC$69)), $AM171,
    FALSE, N("Check if case is 'TWO' and both directions"),
    AND(
        $Y$69 = "TWO",
        OR($AL171 &lt; -ABS($AC$69), $AL171 &gt; ABS($AC$70))
    ), $AM171,
    FALSE, N("Default case: Return NA()"),
    TRUE, NA()
)</f>
        <v>#N/A</v>
      </c>
      <c r="AO171" s="216" t="e" cm="1">
        <f t="array" ref="AO171">_xlfn.IFS(
    FALSE, N("Check if X1 shading is ON"),
    $AN$50&lt;&gt;"x", NA(),
    FALSE, N("Check if case is 'LEFT' and x axis value less than z score"),
    AND($Y$70 = "LEFT", $AL171 &lt; IF($AC$70="", 0, $AC$70)), $AM171,
    FALSE, N("Check if case is 'RIGHT' and x axis value greater than z score"),
    AND($Y$70 = "RIGHT", $AL171 &gt; IF($AC$70="", 0, $AC$70)), $AM171,
    FALSE, N("Default case: Return NA()"),
    TRUE, NA()
)</f>
        <v>#N/A</v>
      </c>
      <c r="AP171" s="216" t="e" cm="1">
        <f t="array" ref="AP171">_xlfn.IFS(
    FALSE, N("Check if X1 shading is ON"),
    $AP$50&lt;&gt;"x", NA(),
    FALSE, N("Check if case is 'LEFT' and x axis value less than z score"),
    AND($Y$73 = "LEFT", $AL171 &lt; IF($AC$73="", 0, $AC$73)), $AM171,
    FALSE, N("Check if case is 'RIGHT' and x axis value greater than z score"),
    AND($Y$73 = "RIGHT", $AL171 &gt; IF($AC$73="", 0, $AC$73)), $AM171,
    FALSE, N("Check if case is 'TWO' and both directions"),
    AND(
        $Y$73 = "TWO",
        OR($AL171 &lt; -ABS($AC$73), $AL171 &gt; ABS($AC$73))
    ), $AM171,
    FALSE, N("Default case: Return NA()"),
    TRUE, NA()
)</f>
        <v>#N/A</v>
      </c>
      <c r="AQ171" s="65"/>
      <c r="AR171" s="211">
        <v>0.83333333333333093</v>
      </c>
      <c r="AS171" s="211">
        <v>0.254</v>
      </c>
      <c r="AT171" s="211">
        <f t="shared" si="20"/>
        <v>0.254</v>
      </c>
      <c r="AU171" s="211" t="str">
        <f t="shared" si="21"/>
        <v>x</v>
      </c>
    </row>
    <row r="172" spans="8:47" s="21" customFormat="1" ht="15.5">
      <c r="H172"/>
      <c r="I172" s="33"/>
      <c r="J172" s="33"/>
      <c r="K172" s="33"/>
      <c r="L172" s="33"/>
      <c r="M172" s="33"/>
      <c r="N172" s="33"/>
      <c r="O172" s="33"/>
      <c r="P172" s="17"/>
      <c r="Q172" s="17"/>
      <c r="R172"/>
      <c r="S172"/>
      <c r="T172"/>
      <c r="U172"/>
      <c r="V172" s="67"/>
      <c r="W172" s="32"/>
      <c r="X172" s="216">
        <f t="shared" si="31"/>
        <v>-1</v>
      </c>
      <c r="Y172" s="216" t="e">
        <f t="shared" si="32"/>
        <v>#N/A</v>
      </c>
      <c r="Z172" s="216" t="str">
        <f t="shared" si="33"/>
        <v/>
      </c>
      <c r="AA172" s="67"/>
      <c r="AB172" s="65"/>
      <c r="AC172" s="65"/>
      <c r="AD172" s="65"/>
      <c r="AE172" s="65"/>
      <c r="AF172" s="65"/>
      <c r="AG172" s="65"/>
      <c r="AH172" s="65"/>
      <c r="AI172" s="65"/>
      <c r="AJ172" s="65"/>
      <c r="AK172" s="65"/>
      <c r="AL172" s="216">
        <f t="shared" si="17"/>
        <v>1.9999999999999991</v>
      </c>
      <c r="AM172" s="216">
        <f t="shared" si="13"/>
        <v>5.3990966513188146E-2</v>
      </c>
      <c r="AN172" s="216" t="e" cm="1">
        <f t="array" ref="AN172">_xlfn.IFS(
    FALSE, N("Check if X1 shading is ON"),
    $AN$50&lt;&gt;"x", NA(),
    FALSE, N("Check if case is 'LEFT' and x axis value less than z score"),
    AND($Y$69 = "LEFT", $AL172 &lt; IF($AC$69="", 0, $AC$69)), $AM172,
    FALSE, N("Check if case is 'RIGHT' and x axis value greater than z score"),
    AND($Y$69 = "RIGHT", $AL172 &gt; IF($AC$69="", 0, $AC$69)), $AM172,
    FALSE, N("Check if case is 'TWO' and both directions"),
    AND(
        $Y$69 = "TWO",
        OR($AL172 &lt; -ABS($AC$69), $AL172 &gt; ABS($AC$70))
    ), $AM172,
    FALSE, N("Default case: Return NA()"),
    TRUE, NA()
)</f>
        <v>#N/A</v>
      </c>
      <c r="AO172" s="216" t="e" cm="1">
        <f t="array" ref="AO172">_xlfn.IFS(
    FALSE, N("Check if X1 shading is ON"),
    $AN$50&lt;&gt;"x", NA(),
    FALSE, N("Check if case is 'LEFT' and x axis value less than z score"),
    AND($Y$70 = "LEFT", $AL172 &lt; IF($AC$70="", 0, $AC$70)), $AM172,
    FALSE, N("Check if case is 'RIGHT' and x axis value greater than z score"),
    AND($Y$70 = "RIGHT", $AL172 &gt; IF($AC$70="", 0, $AC$70)), $AM172,
    FALSE, N("Default case: Return NA()"),
    TRUE, NA()
)</f>
        <v>#N/A</v>
      </c>
      <c r="AP172" s="216" t="e" cm="1">
        <f t="array" ref="AP172">_xlfn.IFS(
    FALSE, N("Check if X1 shading is ON"),
    $AP$50&lt;&gt;"x", NA(),
    FALSE, N("Check if case is 'LEFT' and x axis value less than z score"),
    AND($Y$73 = "LEFT", $AL172 &lt; IF($AC$73="", 0, $AC$73)), $AM172,
    FALSE, N("Check if case is 'RIGHT' and x axis value greater than z score"),
    AND($Y$73 = "RIGHT", $AL172 &gt; IF($AC$73="", 0, $AC$73)), $AM172,
    FALSE, N("Check if case is 'TWO' and both directions"),
    AND(
        $Y$73 = "TWO",
        OR($AL172 &lt; -ABS($AC$73), $AL172 &gt; ABS($AC$73))
    ), $AM172,
    FALSE, N("Default case: Return NA()"),
    TRUE, NA()
)</f>
        <v>#N/A</v>
      </c>
      <c r="AQ172" s="65"/>
      <c r="AR172" s="211">
        <v>-0.66666666666666874</v>
      </c>
      <c r="AS172" s="211">
        <v>0.27800000000000002</v>
      </c>
      <c r="AT172" s="211">
        <f t="shared" si="20"/>
        <v>0.27800000000000002</v>
      </c>
      <c r="AU172" s="211" t="str">
        <f t="shared" si="21"/>
        <v>x</v>
      </c>
    </row>
    <row r="173" spans="8:47" s="21" customFormat="1" ht="15.5">
      <c r="H173"/>
      <c r="I173" s="33"/>
      <c r="J173" s="33"/>
      <c r="K173" s="17"/>
      <c r="L173" s="17"/>
      <c r="M173" s="17"/>
      <c r="N173" s="17"/>
      <c r="O173" s="17"/>
      <c r="P173" s="17"/>
      <c r="Q173" s="17"/>
      <c r="R173"/>
      <c r="S173"/>
      <c r="T173"/>
      <c r="U173"/>
      <c r="V173" s="67"/>
      <c r="W173" s="32"/>
      <c r="X173" s="216">
        <f t="shared" si="31"/>
        <v>0</v>
      </c>
      <c r="Y173" s="216" t="e">
        <f t="shared" si="32"/>
        <v>#N/A</v>
      </c>
      <c r="Z173" s="216" t="str">
        <f t="shared" si="33"/>
        <v/>
      </c>
      <c r="AA173" s="67"/>
      <c r="AB173" s="65"/>
      <c r="AC173" s="65"/>
      <c r="AD173" s="65"/>
      <c r="AE173" s="65"/>
      <c r="AF173" s="65"/>
      <c r="AG173" s="65"/>
      <c r="AH173" s="65"/>
      <c r="AI173" s="65"/>
      <c r="AJ173" s="65"/>
      <c r="AK173" s="65"/>
      <c r="AL173" s="216">
        <f t="shared" si="17"/>
        <v>2.0416666666666656</v>
      </c>
      <c r="AM173" s="216">
        <f t="shared" si="13"/>
        <v>4.9630986023359178E-2</v>
      </c>
      <c r="AN173" s="216" t="e" cm="1">
        <f t="array" ref="AN173">_xlfn.IFS(
    FALSE, N("Check if X1 shading is ON"),
    $AN$50&lt;&gt;"x", NA(),
    FALSE, N("Check if case is 'LEFT' and x axis value less than z score"),
    AND($Y$69 = "LEFT", $AL173 &lt; IF($AC$69="", 0, $AC$69)), $AM173,
    FALSE, N("Check if case is 'RIGHT' and x axis value greater than z score"),
    AND($Y$69 = "RIGHT", $AL173 &gt; IF($AC$69="", 0, $AC$69)), $AM173,
    FALSE, N("Check if case is 'TWO' and both directions"),
    AND(
        $Y$69 = "TWO",
        OR($AL173 &lt; -ABS($AC$69), $AL173 &gt; ABS($AC$70))
    ), $AM173,
    FALSE, N("Default case: Return NA()"),
    TRUE, NA()
)</f>
        <v>#N/A</v>
      </c>
      <c r="AO173" s="216" t="e" cm="1">
        <f t="array" ref="AO173">_xlfn.IFS(
    FALSE, N("Check if X1 shading is ON"),
    $AN$50&lt;&gt;"x", NA(),
    FALSE, N("Check if case is 'LEFT' and x axis value less than z score"),
    AND($Y$70 = "LEFT", $AL173 &lt; IF($AC$70="", 0, $AC$70)), $AM173,
    FALSE, N("Check if case is 'RIGHT' and x axis value greater than z score"),
    AND($Y$70 = "RIGHT", $AL173 &gt; IF($AC$70="", 0, $AC$70)), $AM173,
    FALSE, N("Default case: Return NA()"),
    TRUE, NA()
)</f>
        <v>#N/A</v>
      </c>
      <c r="AP173" s="216" t="e" cm="1">
        <f t="array" ref="AP173">_xlfn.IFS(
    FALSE, N("Check if X1 shading is ON"),
    $AP$50&lt;&gt;"x", NA(),
    FALSE, N("Check if case is 'LEFT' and x axis value less than z score"),
    AND($Y$73 = "LEFT", $AL173 &lt; IF($AC$73="", 0, $AC$73)), $AM173,
    FALSE, N("Check if case is 'RIGHT' and x axis value greater than z score"),
    AND($Y$73 = "RIGHT", $AL173 &gt; IF($AC$73="", 0, $AC$73)), $AM173,
    FALSE, N("Check if case is 'TWO' and both directions"),
    AND(
        $Y$73 = "TWO",
        OR($AL173 &lt; -ABS($AC$73), $AL173 &gt; ABS($AC$73))
    ), $AM173,
    FALSE, N("Default case: Return NA()"),
    TRUE, NA()
)</f>
        <v>#N/A</v>
      </c>
      <c r="AQ173" s="65"/>
      <c r="AR173" s="211">
        <v>-0.50000000000000222</v>
      </c>
      <c r="AS173" s="211">
        <v>0.27800000000000002</v>
      </c>
      <c r="AT173" s="211">
        <f t="shared" si="20"/>
        <v>0.27800000000000002</v>
      </c>
      <c r="AU173" s="211" t="str">
        <f t="shared" si="21"/>
        <v>x</v>
      </c>
    </row>
    <row r="174" spans="8:47" s="21" customFormat="1" ht="15.5">
      <c r="H174"/>
      <c r="I174"/>
      <c r="J174" s="33"/>
      <c r="K174" s="17"/>
      <c r="L174" s="17"/>
      <c r="M174" s="17"/>
      <c r="N174" s="17"/>
      <c r="O174" s="17"/>
      <c r="P174" s="17"/>
      <c r="Q174" s="17"/>
      <c r="R174"/>
      <c r="S174"/>
      <c r="T174"/>
      <c r="U174"/>
      <c r="V174" s="67"/>
      <c r="W174" s="32"/>
      <c r="X174" s="216">
        <f t="shared" si="31"/>
        <v>1</v>
      </c>
      <c r="Y174" s="216" t="e">
        <f t="shared" si="32"/>
        <v>#N/A</v>
      </c>
      <c r="Z174" s="216" t="str">
        <f t="shared" si="33"/>
        <v/>
      </c>
      <c r="AA174" s="67"/>
      <c r="AB174" s="65"/>
      <c r="AC174" s="65"/>
      <c r="AD174" s="65"/>
      <c r="AE174" s="65"/>
      <c r="AF174" s="65"/>
      <c r="AG174" s="65"/>
      <c r="AH174" s="65"/>
      <c r="AI174" s="65"/>
      <c r="AJ174" s="65"/>
      <c r="AK174" s="65"/>
      <c r="AL174" s="216">
        <f t="shared" si="17"/>
        <v>2.0833333333333321</v>
      </c>
      <c r="AM174" s="216">
        <f t="shared" si="13"/>
        <v>4.5543952872905698E-2</v>
      </c>
      <c r="AN174" s="216" t="e" cm="1">
        <f t="array" ref="AN174">_xlfn.IFS(
    FALSE, N("Check if X1 shading is ON"),
    $AN$50&lt;&gt;"x", NA(),
    FALSE, N("Check if case is 'LEFT' and x axis value less than z score"),
    AND($Y$69 = "LEFT", $AL174 &lt; IF($AC$69="", 0, $AC$69)), $AM174,
    FALSE, N("Check if case is 'RIGHT' and x axis value greater than z score"),
    AND($Y$69 = "RIGHT", $AL174 &gt; IF($AC$69="", 0, $AC$69)), $AM174,
    FALSE, N("Check if case is 'TWO' and both directions"),
    AND(
        $Y$69 = "TWO",
        OR($AL174 &lt; -ABS($AC$69), $AL174 &gt; ABS($AC$70))
    ), $AM174,
    FALSE, N("Default case: Return NA()"),
    TRUE, NA()
)</f>
        <v>#N/A</v>
      </c>
      <c r="AO174" s="216" t="e" cm="1">
        <f t="array" ref="AO174">_xlfn.IFS(
    FALSE, N("Check if X1 shading is ON"),
    $AN$50&lt;&gt;"x", NA(),
    FALSE, N("Check if case is 'LEFT' and x axis value less than z score"),
    AND($Y$70 = "LEFT", $AL174 &lt; IF($AC$70="", 0, $AC$70)), $AM174,
    FALSE, N("Check if case is 'RIGHT' and x axis value greater than z score"),
    AND($Y$70 = "RIGHT", $AL174 &gt; IF($AC$70="", 0, $AC$70)), $AM174,
    FALSE, N("Default case: Return NA()"),
    TRUE, NA()
)</f>
        <v>#N/A</v>
      </c>
      <c r="AP174" s="216" t="e" cm="1">
        <f t="array" ref="AP174">_xlfn.IFS(
    FALSE, N("Check if X1 shading is ON"),
    $AP$50&lt;&gt;"x", NA(),
    FALSE, N("Check if case is 'LEFT' and x axis value less than z score"),
    AND($Y$73 = "LEFT", $AL174 &lt; IF($AC$73="", 0, $AC$73)), $AM174,
    FALSE, N("Check if case is 'RIGHT' and x axis value greater than z score"),
    AND($Y$73 = "RIGHT", $AL174 &gt; IF($AC$73="", 0, $AC$73)), $AM174,
    FALSE, N("Check if case is 'TWO' and both directions"),
    AND(
        $Y$73 = "TWO",
        OR($AL174 &lt; -ABS($AC$73), $AL174 &gt; ABS($AC$73))
    ), $AM174,
    FALSE, N("Default case: Return NA()"),
    TRUE, NA()
)</f>
        <v>#N/A</v>
      </c>
      <c r="AQ174" s="65"/>
      <c r="AR174" s="211">
        <v>-0.33333333333333548</v>
      </c>
      <c r="AS174" s="211">
        <v>0.27800000000000002</v>
      </c>
      <c r="AT174" s="211">
        <f t="shared" si="20"/>
        <v>0.27800000000000002</v>
      </c>
      <c r="AU174" s="211" t="str">
        <f t="shared" si="21"/>
        <v>x</v>
      </c>
    </row>
    <row r="175" spans="8:47" s="21" customFormat="1" ht="15.5">
      <c r="H175"/>
      <c r="I175"/>
      <c r="J175" s="33"/>
      <c r="K175" s="17"/>
      <c r="L175" s="17"/>
      <c r="M175" s="17"/>
      <c r="N175" s="17"/>
      <c r="O175" s="17"/>
      <c r="P175" s="17"/>
      <c r="Q175" s="17"/>
      <c r="R175"/>
      <c r="S175"/>
      <c r="T175"/>
      <c r="U175"/>
      <c r="V175" s="67"/>
      <c r="W175" s="32"/>
      <c r="X175" s="216">
        <f t="shared" si="31"/>
        <v>2</v>
      </c>
      <c r="Y175" s="216" t="e">
        <f t="shared" si="32"/>
        <v>#N/A</v>
      </c>
      <c r="Z175" s="216" t="str">
        <f t="shared" si="33"/>
        <v/>
      </c>
      <c r="AA175" s="67"/>
      <c r="AB175" s="65"/>
      <c r="AC175" s="65"/>
      <c r="AD175" s="65"/>
      <c r="AE175" s="65"/>
      <c r="AF175" s="65"/>
      <c r="AG175" s="65"/>
      <c r="AH175" s="65"/>
      <c r="AI175" s="65"/>
      <c r="AJ175" s="65"/>
      <c r="AK175" s="65"/>
      <c r="AL175" s="216">
        <f t="shared" si="17"/>
        <v>2.1249999999999987</v>
      </c>
      <c r="AM175" s="216">
        <f t="shared" si="13"/>
        <v>4.1720985256338723E-2</v>
      </c>
      <c r="AN175" s="216" t="e" cm="1">
        <f t="array" ref="AN175">_xlfn.IFS(
    FALSE, N("Check if X1 shading is ON"),
    $AN$50&lt;&gt;"x", NA(),
    FALSE, N("Check if case is 'LEFT' and x axis value less than z score"),
    AND($Y$69 = "LEFT", $AL175 &lt; IF($AC$69="", 0, $AC$69)), $AM175,
    FALSE, N("Check if case is 'RIGHT' and x axis value greater than z score"),
    AND($Y$69 = "RIGHT", $AL175 &gt; IF($AC$69="", 0, $AC$69)), $AM175,
    FALSE, N("Check if case is 'TWO' and both directions"),
    AND(
        $Y$69 = "TWO",
        OR($AL175 &lt; -ABS($AC$69), $AL175 &gt; ABS($AC$70))
    ), $AM175,
    FALSE, N("Default case: Return NA()"),
    TRUE, NA()
)</f>
        <v>#N/A</v>
      </c>
      <c r="AO175" s="216" t="e" cm="1">
        <f t="array" ref="AO175">_xlfn.IFS(
    FALSE, N("Check if X1 shading is ON"),
    $AN$50&lt;&gt;"x", NA(),
    FALSE, N("Check if case is 'LEFT' and x axis value less than z score"),
    AND($Y$70 = "LEFT", $AL175 &lt; IF($AC$70="", 0, $AC$70)), $AM175,
    FALSE, N("Check if case is 'RIGHT' and x axis value greater than z score"),
    AND($Y$70 = "RIGHT", $AL175 &gt; IF($AC$70="", 0, $AC$70)), $AM175,
    FALSE, N("Default case: Return NA()"),
    TRUE, NA()
)</f>
        <v>#N/A</v>
      </c>
      <c r="AP175" s="216" t="e" cm="1">
        <f t="array" ref="AP175">_xlfn.IFS(
    FALSE, N("Check if X1 shading is ON"),
    $AP$50&lt;&gt;"x", NA(),
    FALSE, N("Check if case is 'LEFT' and x axis value less than z score"),
    AND($Y$73 = "LEFT", $AL175 &lt; IF($AC$73="", 0, $AC$73)), $AM175,
    FALSE, N("Check if case is 'RIGHT' and x axis value greater than z score"),
    AND($Y$73 = "RIGHT", $AL175 &gt; IF($AC$73="", 0, $AC$73)), $AM175,
    FALSE, N("Check if case is 'TWO' and both directions"),
    AND(
        $Y$73 = "TWO",
        OR($AL175 &lt; -ABS($AC$73), $AL175 &gt; ABS($AC$73))
    ), $AM175,
    FALSE, N("Default case: Return NA()"),
    TRUE, NA()
)</f>
        <v>#N/A</v>
      </c>
      <c r="AQ175" s="65"/>
      <c r="AR175" s="211">
        <v>-0.16666666666666879</v>
      </c>
      <c r="AS175" s="211">
        <v>0.27800000000000002</v>
      </c>
      <c r="AT175" s="211">
        <f t="shared" si="20"/>
        <v>0.27800000000000002</v>
      </c>
      <c r="AU175" s="211" t="str">
        <f t="shared" si="21"/>
        <v>x</v>
      </c>
    </row>
    <row r="176" spans="8:47" s="21" customFormat="1" ht="15.5">
      <c r="H176"/>
      <c r="I176"/>
      <c r="J176" s="33"/>
      <c r="K176" s="17"/>
      <c r="L176" s="17"/>
      <c r="M176" s="17"/>
      <c r="N176" s="17"/>
      <c r="O176" s="17"/>
      <c r="P176" s="17"/>
      <c r="Q176" s="17"/>
      <c r="R176"/>
      <c r="S176"/>
      <c r="T176"/>
      <c r="U176"/>
      <c r="V176" s="67"/>
      <c r="W176" s="32"/>
      <c r="X176" s="216">
        <f t="shared" si="31"/>
        <v>3</v>
      </c>
      <c r="Y176" s="216" t="e">
        <f t="shared" si="32"/>
        <v>#N/A</v>
      </c>
      <c r="Z176" s="216" t="str">
        <f t="shared" si="33"/>
        <v/>
      </c>
      <c r="AA176" s="67"/>
      <c r="AB176" s="65"/>
      <c r="AC176" s="65"/>
      <c r="AD176" s="65"/>
      <c r="AE176" s="65"/>
      <c r="AF176" s="65"/>
      <c r="AG176" s="65"/>
      <c r="AH176" s="65"/>
      <c r="AI176" s="65"/>
      <c r="AJ176" s="65"/>
      <c r="AK176" s="65"/>
      <c r="AL176" s="216">
        <f t="shared" si="17"/>
        <v>2.1666666666666652</v>
      </c>
      <c r="AM176" s="216">
        <f t="shared" si="13"/>
        <v>3.8152623506418078E-2</v>
      </c>
      <c r="AN176" s="216" t="e" cm="1">
        <f t="array" ref="AN176">_xlfn.IFS(
    FALSE, N("Check if X1 shading is ON"),
    $AN$50&lt;&gt;"x", NA(),
    FALSE, N("Check if case is 'LEFT' and x axis value less than z score"),
    AND($Y$69 = "LEFT", $AL176 &lt; IF($AC$69="", 0, $AC$69)), $AM176,
    FALSE, N("Check if case is 'RIGHT' and x axis value greater than z score"),
    AND($Y$69 = "RIGHT", $AL176 &gt; IF($AC$69="", 0, $AC$69)), $AM176,
    FALSE, N("Check if case is 'TWO' and both directions"),
    AND(
        $Y$69 = "TWO",
        OR($AL176 &lt; -ABS($AC$69), $AL176 &gt; ABS($AC$70))
    ), $AM176,
    FALSE, N("Default case: Return NA()"),
    TRUE, NA()
)</f>
        <v>#N/A</v>
      </c>
      <c r="AO176" s="216" t="e" cm="1">
        <f t="array" ref="AO176">_xlfn.IFS(
    FALSE, N("Check if X1 shading is ON"),
    $AN$50&lt;&gt;"x", NA(),
    FALSE, N("Check if case is 'LEFT' and x axis value less than z score"),
    AND($Y$70 = "LEFT", $AL176 &lt; IF($AC$70="", 0, $AC$70)), $AM176,
    FALSE, N("Check if case is 'RIGHT' and x axis value greater than z score"),
    AND($Y$70 = "RIGHT", $AL176 &gt; IF($AC$70="", 0, $AC$70)), $AM176,
    FALSE, N("Default case: Return NA()"),
    TRUE, NA()
)</f>
        <v>#N/A</v>
      </c>
      <c r="AP176" s="216" t="e" cm="1">
        <f t="array" ref="AP176">_xlfn.IFS(
    FALSE, N("Check if X1 shading is ON"),
    $AP$50&lt;&gt;"x", NA(),
    FALSE, N("Check if case is 'LEFT' and x axis value less than z score"),
    AND($Y$73 = "LEFT", $AL176 &lt; IF($AC$73="", 0, $AC$73)), $AM176,
    FALSE, N("Check if case is 'RIGHT' and x axis value greater than z score"),
    AND($Y$73 = "RIGHT", $AL176 &gt; IF($AC$73="", 0, $AC$73)), $AM176,
    FALSE, N("Check if case is 'TWO' and both directions"),
    AND(
        $Y$73 = "TWO",
        OR($AL176 &lt; -ABS($AC$73), $AL176 &gt; ABS($AC$73))
    ), $AM176,
    FALSE, N("Default case: Return NA()"),
    TRUE, NA()
)</f>
        <v>#N/A</v>
      </c>
      <c r="AQ176" s="65"/>
      <c r="AR176" s="211">
        <v>0.16666666666666449</v>
      </c>
      <c r="AS176" s="211">
        <v>0.27800000000000002</v>
      </c>
      <c r="AT176" s="211">
        <f t="shared" si="20"/>
        <v>0.27800000000000002</v>
      </c>
      <c r="AU176" s="211" t="str">
        <f t="shared" si="21"/>
        <v>x</v>
      </c>
    </row>
    <row r="177" spans="8:47" s="21" customFormat="1" ht="15.5">
      <c r="H177"/>
      <c r="I177"/>
      <c r="J177" s="33"/>
      <c r="K177" s="17"/>
      <c r="L177" s="17"/>
      <c r="M177" s="17"/>
      <c r="N177" s="17"/>
      <c r="O177" s="17"/>
      <c r="P177" s="33"/>
      <c r="Q177" s="33"/>
      <c r="R177"/>
      <c r="S177"/>
      <c r="T177"/>
      <c r="U177"/>
      <c r="V177" s="67"/>
      <c r="W177" s="32"/>
      <c r="X177" s="32"/>
      <c r="Y177" s="67"/>
      <c r="Z177" s="67"/>
      <c r="AA177" s="67"/>
      <c r="AB177" s="65"/>
      <c r="AC177" s="65"/>
      <c r="AD177" s="65"/>
      <c r="AE177" s="65"/>
      <c r="AF177" s="65"/>
      <c r="AG177" s="65"/>
      <c r="AH177" s="65"/>
      <c r="AI177" s="65"/>
      <c r="AJ177" s="65"/>
      <c r="AK177" s="65"/>
      <c r="AL177" s="216">
        <f t="shared" si="17"/>
        <v>2.2083333333333317</v>
      </c>
      <c r="AM177" s="216">
        <f t="shared" si="13"/>
        <v>3.4828941387634517E-2</v>
      </c>
      <c r="AN177" s="216" t="e" cm="1">
        <f t="array" ref="AN177">_xlfn.IFS(
    FALSE, N("Check if X1 shading is ON"),
    $AN$50&lt;&gt;"x", NA(),
    FALSE, N("Check if case is 'LEFT' and x axis value less than z score"),
    AND($Y$69 = "LEFT", $AL177 &lt; IF($AC$69="", 0, $AC$69)), $AM177,
    FALSE, N("Check if case is 'RIGHT' and x axis value greater than z score"),
    AND($Y$69 = "RIGHT", $AL177 &gt; IF($AC$69="", 0, $AC$69)), $AM177,
    FALSE, N("Check if case is 'TWO' and both directions"),
    AND(
        $Y$69 = "TWO",
        OR($AL177 &lt; -ABS($AC$69), $AL177 &gt; ABS($AC$70))
    ), $AM177,
    FALSE, N("Default case: Return NA()"),
    TRUE, NA()
)</f>
        <v>#N/A</v>
      </c>
      <c r="AO177" s="216" t="e" cm="1">
        <f t="array" ref="AO177">_xlfn.IFS(
    FALSE, N("Check if X1 shading is ON"),
    $AN$50&lt;&gt;"x", NA(),
    FALSE, N("Check if case is 'LEFT' and x axis value less than z score"),
    AND($Y$70 = "LEFT", $AL177 &lt; IF($AC$70="", 0, $AC$70)), $AM177,
    FALSE, N("Check if case is 'RIGHT' and x axis value greater than z score"),
    AND($Y$70 = "RIGHT", $AL177 &gt; IF($AC$70="", 0, $AC$70)), $AM177,
    FALSE, N("Default case: Return NA()"),
    TRUE, NA()
)</f>
        <v>#N/A</v>
      </c>
      <c r="AP177" s="216" t="e" cm="1">
        <f t="array" ref="AP177">_xlfn.IFS(
    FALSE, N("Check if X1 shading is ON"),
    $AP$50&lt;&gt;"x", NA(),
    FALSE, N("Check if case is 'LEFT' and x axis value less than z score"),
    AND($Y$73 = "LEFT", $AL177 &lt; IF($AC$73="", 0, $AC$73)), $AM177,
    FALSE, N("Check if case is 'RIGHT' and x axis value greater than z score"),
    AND($Y$73 = "RIGHT", $AL177 &gt; IF($AC$73="", 0, $AC$73)), $AM177,
    FALSE, N("Check if case is 'TWO' and both directions"),
    AND(
        $Y$73 = "TWO",
        OR($AL177 &lt; -ABS($AC$73), $AL177 &gt; ABS($AC$73))
    ), $AM177,
    FALSE, N("Default case: Return NA()"),
    TRUE, NA()
)</f>
        <v>#N/A</v>
      </c>
      <c r="AQ177" s="65"/>
      <c r="AR177" s="211">
        <v>0.33333333333333115</v>
      </c>
      <c r="AS177" s="211">
        <v>0.27800000000000002</v>
      </c>
      <c r="AT177" s="211">
        <f t="shared" si="20"/>
        <v>0.27800000000000002</v>
      </c>
      <c r="AU177" s="211" t="str">
        <f t="shared" si="21"/>
        <v>x</v>
      </c>
    </row>
    <row r="178" spans="8:47" s="21" customFormat="1" ht="18.5">
      <c r="H178"/>
      <c r="I178"/>
      <c r="J178" s="33"/>
      <c r="K178" s="33"/>
      <c r="L178" s="33"/>
      <c r="M178" s="33"/>
      <c r="N178" s="33"/>
      <c r="O178" s="33"/>
      <c r="P178" s="33"/>
      <c r="Q178" s="33"/>
      <c r="R178"/>
      <c r="S178"/>
      <c r="T178"/>
      <c r="U178"/>
      <c r="V178" s="255" t="s">
        <v>549</v>
      </c>
      <c r="W178" s="32"/>
      <c r="X178" s="231" t="str">
        <f>$AA$68</f>
        <v>σ</v>
      </c>
      <c r="Y178" s="216">
        <f>'Empirical Rule'!N164</f>
        <v>0</v>
      </c>
      <c r="Z178" s="67"/>
      <c r="AA178" s="67"/>
      <c r="AB178" s="65"/>
      <c r="AC178" s="65"/>
      <c r="AD178" s="65"/>
      <c r="AE178" s="65"/>
      <c r="AF178" s="65"/>
      <c r="AG178" s="65"/>
      <c r="AH178" s="65"/>
      <c r="AI178" s="65"/>
      <c r="AJ178" s="65"/>
      <c r="AK178" s="65"/>
      <c r="AL178" s="216">
        <f t="shared" si="17"/>
        <v>2.2499999999999982</v>
      </c>
      <c r="AM178" s="216">
        <f t="shared" si="13"/>
        <v>3.173965183566755E-2</v>
      </c>
      <c r="AN178" s="216" t="e" cm="1">
        <f t="array" ref="AN178">_xlfn.IFS(
    FALSE, N("Check if X1 shading is ON"),
    $AN$50&lt;&gt;"x", NA(),
    FALSE, N("Check if case is 'LEFT' and x axis value less than z score"),
    AND($Y$69 = "LEFT", $AL178 &lt; IF($AC$69="", 0, $AC$69)), $AM178,
    FALSE, N("Check if case is 'RIGHT' and x axis value greater than z score"),
    AND($Y$69 = "RIGHT", $AL178 &gt; IF($AC$69="", 0, $AC$69)), $AM178,
    FALSE, N("Check if case is 'TWO' and both directions"),
    AND(
        $Y$69 = "TWO",
        OR($AL178 &lt; -ABS($AC$69), $AL178 &gt; ABS($AC$70))
    ), $AM178,
    FALSE, N("Default case: Return NA()"),
    TRUE, NA()
)</f>
        <v>#N/A</v>
      </c>
      <c r="AO178" s="216" t="e" cm="1">
        <f t="array" ref="AO178">_xlfn.IFS(
    FALSE, N("Check if X1 shading is ON"),
    $AN$50&lt;&gt;"x", NA(),
    FALSE, N("Check if case is 'LEFT' and x axis value less than z score"),
    AND($Y$70 = "LEFT", $AL178 &lt; IF($AC$70="", 0, $AC$70)), $AM178,
    FALSE, N("Check if case is 'RIGHT' and x axis value greater than z score"),
    AND($Y$70 = "RIGHT", $AL178 &gt; IF($AC$70="", 0, $AC$70)), $AM178,
    FALSE, N("Default case: Return NA()"),
    TRUE, NA()
)</f>
        <v>#N/A</v>
      </c>
      <c r="AP178" s="216" t="e" cm="1">
        <f t="array" ref="AP178">_xlfn.IFS(
    FALSE, N("Check if X1 shading is ON"),
    $AP$50&lt;&gt;"x", NA(),
    FALSE, N("Check if case is 'LEFT' and x axis value less than z score"),
    AND($Y$73 = "LEFT", $AL178 &lt; IF($AC$73="", 0, $AC$73)), $AM178,
    FALSE, N("Check if case is 'RIGHT' and x axis value greater than z score"),
    AND($Y$73 = "RIGHT", $AL178 &gt; IF($AC$73="", 0, $AC$73)), $AM178,
    FALSE, N("Check if case is 'TWO' and both directions"),
    AND(
        $Y$73 = "TWO",
        OR($AL178 &lt; -ABS($AC$73), $AL178 &gt; ABS($AC$73))
    ), $AM178,
    FALSE, N("Default case: Return NA()"),
    TRUE, NA()
)</f>
        <v>#N/A</v>
      </c>
      <c r="AQ178" s="65"/>
      <c r="AR178" s="211">
        <v>0.49999999999999789</v>
      </c>
      <c r="AS178" s="211">
        <v>0.27800000000000002</v>
      </c>
      <c r="AT178" s="211">
        <f t="shared" si="20"/>
        <v>0.27800000000000002</v>
      </c>
      <c r="AU178" s="211" t="str">
        <f t="shared" si="21"/>
        <v>x</v>
      </c>
    </row>
    <row r="179" spans="8:47" s="21" customFormat="1" ht="46.5">
      <c r="V179" s="217" t="s">
        <v>423</v>
      </c>
      <c r="W179" s="231" t="s">
        <v>424</v>
      </c>
      <c r="X179" s="229" t="str">
        <f>LEFT(V178,6)&amp;" "&amp;$W$69&amp;" axis"</f>
        <v>X3 std normal pop axis</v>
      </c>
      <c r="Y179" s="229" t="str">
        <f>$W$64&amp;" stdev y"</f>
        <v>0 stdev y</v>
      </c>
      <c r="Z179" s="32"/>
      <c r="AA179" s="32"/>
      <c r="AB179" s="229" t="str">
        <f>$W$69&amp;" stdev labels"</f>
        <v>normal pop stdev labels</v>
      </c>
      <c r="AC179" s="65"/>
      <c r="AD179" s="65"/>
      <c r="AE179" s="65"/>
      <c r="AF179" s="65"/>
      <c r="AG179" s="65"/>
      <c r="AH179" s="65"/>
      <c r="AI179" s="65"/>
      <c r="AJ179" s="65"/>
      <c r="AK179" s="65"/>
      <c r="AL179" s="216">
        <f t="shared" si="17"/>
        <v>2.2916666666666647</v>
      </c>
      <c r="AM179" s="216">
        <f t="shared" si="13"/>
        <v>2.8874206565747504E-2</v>
      </c>
      <c r="AN179" s="216" t="e" cm="1">
        <f t="array" ref="AN179">_xlfn.IFS(
    FALSE, N("Check if X1 shading is ON"),
    $AN$50&lt;&gt;"x", NA(),
    FALSE, N("Check if case is 'LEFT' and x axis value less than z score"),
    AND($Y$69 = "LEFT", $AL179 &lt; IF($AC$69="", 0, $AC$69)), $AM179,
    FALSE, N("Check if case is 'RIGHT' and x axis value greater than z score"),
    AND($Y$69 = "RIGHT", $AL179 &gt; IF($AC$69="", 0, $AC$69)), $AM179,
    FALSE, N("Check if case is 'TWO' and both directions"),
    AND(
        $Y$69 = "TWO",
        OR($AL179 &lt; -ABS($AC$69), $AL179 &gt; ABS($AC$70))
    ), $AM179,
    FALSE, N("Default case: Return NA()"),
    TRUE, NA()
)</f>
        <v>#N/A</v>
      </c>
      <c r="AO179" s="216" t="e" cm="1">
        <f t="array" ref="AO179">_xlfn.IFS(
    FALSE, N("Check if X1 shading is ON"),
    $AN$50&lt;&gt;"x", NA(),
    FALSE, N("Check if case is 'LEFT' and x axis value less than z score"),
    AND($Y$70 = "LEFT", $AL179 &lt; IF($AC$70="", 0, $AC$70)), $AM179,
    FALSE, N("Check if case is 'RIGHT' and x axis value greater than z score"),
    AND($Y$70 = "RIGHT", $AL179 &gt; IF($AC$70="", 0, $AC$70)), $AM179,
    FALSE, N("Default case: Return NA()"),
    TRUE, NA()
)</f>
        <v>#N/A</v>
      </c>
      <c r="AP179" s="216" t="e" cm="1">
        <f t="array" ref="AP179">_xlfn.IFS(
    FALSE, N("Check if X1 shading is ON"),
    $AP$50&lt;&gt;"x", NA(),
    FALSE, N("Check if case is 'LEFT' and x axis value less than z score"),
    AND($Y$73 = "LEFT", $AL179 &lt; IF($AC$73="", 0, $AC$73)), $AM179,
    FALSE, N("Check if case is 'RIGHT' and x axis value greater than z score"),
    AND($Y$73 = "RIGHT", $AL179 &gt; IF($AC$73="", 0, $AC$73)), $AM179,
    FALSE, N("Check if case is 'TWO' and both directions"),
    AND(
        $Y$73 = "TWO",
        OR($AL179 &lt; -ABS($AC$73), $AL179 &gt; ABS($AC$73))
    ), $AM179,
    FALSE, N("Default case: Return NA()"),
    TRUE, NA()
)</f>
        <v>#N/A</v>
      </c>
      <c r="AQ179" s="65"/>
      <c r="AR179" s="211">
        <v>0.66666666666666441</v>
      </c>
      <c r="AS179" s="211">
        <v>0.27800000000000002</v>
      </c>
      <c r="AT179" s="211">
        <f t="shared" si="20"/>
        <v>0.27800000000000002</v>
      </c>
      <c r="AU179" s="211" t="str">
        <f t="shared" si="21"/>
        <v>x</v>
      </c>
    </row>
    <row r="180" spans="8:47" s="21" customFormat="1" ht="15.5">
      <c r="V180" s="216">
        <f>AG62</f>
        <v>0</v>
      </c>
      <c r="W180" s="211">
        <f>W169+0.03</f>
        <v>-0.17</v>
      </c>
      <c r="X180" s="216">
        <f t="shared" ref="X180:X187" si="34">X159</f>
        <v>-4</v>
      </c>
      <c r="Y180" s="216" t="e">
        <f>IF(
    V180="x",
    W180,
    NA()
)</f>
        <v>#N/A</v>
      </c>
      <c r="Z180" s="26"/>
      <c r="AA180" s="231">
        <f>Y178</f>
        <v>0</v>
      </c>
      <c r="AB180" s="216" t="str">
        <f>IF($AA$69 = "", "",
    X178&amp;" = "&amp;TEXT(AA180,
        IF($AG$64 = 0,
            "#,##0;-#,##0;0",
            "#,##0." &amp; REPT("0", $AG$64) &amp; ";-#,##0." &amp; REPT("0", $AG$64) &amp; ";0"
        )
    )
)</f>
        <v/>
      </c>
      <c r="AC180" s="65"/>
      <c r="AD180" s="65"/>
      <c r="AE180" s="65"/>
      <c r="AF180" s="65"/>
      <c r="AG180" s="65"/>
      <c r="AH180" s="65"/>
      <c r="AI180" s="65"/>
      <c r="AJ180" s="65"/>
      <c r="AK180" s="65"/>
      <c r="AL180" s="216">
        <f t="shared" si="17"/>
        <v>2.3333333333333313</v>
      </c>
      <c r="AM180" s="216">
        <f t="shared" ref="AM180:AM196" si="35">IF(
    LEFT($W$69,1) ="T",
    _xlfn.T.DIST(AL180, $V$69-1, FALSE),
    _xlfn.NORM.S.DIST(AL180, FALSE)
)</f>
        <v>2.6221889093709622E-2</v>
      </c>
      <c r="AN180" s="216" t="e" cm="1">
        <f t="array" ref="AN180">_xlfn.IFS(
    FALSE, N("Check if X1 shading is ON"),
    $AN$50&lt;&gt;"x", NA(),
    FALSE, N("Check if case is 'LEFT' and x axis value less than z score"),
    AND($Y$69 = "LEFT", $AL180 &lt; IF($AC$69="", 0, $AC$69)), $AM180,
    FALSE, N("Check if case is 'RIGHT' and x axis value greater than z score"),
    AND($Y$69 = "RIGHT", $AL180 &gt; IF($AC$69="", 0, $AC$69)), $AM180,
    FALSE, N("Check if case is 'TWO' and both directions"),
    AND(
        $Y$69 = "TWO",
        OR($AL180 &lt; -ABS($AC$69), $AL180 &gt; ABS($AC$70))
    ), $AM180,
    FALSE, N("Default case: Return NA()"),
    TRUE, NA()
)</f>
        <v>#N/A</v>
      </c>
      <c r="AO180" s="216" t="e" cm="1">
        <f t="array" ref="AO180">_xlfn.IFS(
    FALSE, N("Check if X1 shading is ON"),
    $AN$50&lt;&gt;"x", NA(),
    FALSE, N("Check if case is 'LEFT' and x axis value less than z score"),
    AND($Y$70 = "LEFT", $AL180 &lt; IF($AC$70="", 0, $AC$70)), $AM180,
    FALSE, N("Check if case is 'RIGHT' and x axis value greater than z score"),
    AND($Y$70 = "RIGHT", $AL180 &gt; IF($AC$70="", 0, $AC$70)), $AM180,
    FALSE, N("Default case: Return NA()"),
    TRUE, NA()
)</f>
        <v>#N/A</v>
      </c>
      <c r="AP180" s="216" t="e" cm="1">
        <f t="array" ref="AP180">_xlfn.IFS(
    FALSE, N("Check if X1 shading is ON"),
    $AP$50&lt;&gt;"x", NA(),
    FALSE, N("Check if case is 'LEFT' and x axis value less than z score"),
    AND($Y$73 = "LEFT", $AL180 &lt; IF($AC$73="", 0, $AC$73)), $AM180,
    FALSE, N("Check if case is 'RIGHT' and x axis value greater than z score"),
    AND($Y$73 = "RIGHT", $AL180 &gt; IF($AC$73="", 0, $AC$73)), $AM180,
    FALSE, N("Check if case is 'TWO' and both directions"),
    AND(
        $Y$73 = "TWO",
        OR($AL180 &lt; -ABS($AC$73), $AL180 &gt; ABS($AC$73))
    ), $AM180,
    FALSE, N("Default case: Return NA()"),
    TRUE, NA()
)</f>
        <v>#N/A</v>
      </c>
      <c r="AQ180" s="65"/>
      <c r="AR180" s="211">
        <v>-0.66666666666666874</v>
      </c>
      <c r="AS180" s="211">
        <v>0.30199999999999999</v>
      </c>
      <c r="AT180" s="211">
        <f t="shared" si="20"/>
        <v>0.30199999999999999</v>
      </c>
      <c r="AU180" s="211" t="str">
        <f t="shared" si="21"/>
        <v>x</v>
      </c>
    </row>
    <row r="181" spans="8:47" s="21" customFormat="1" ht="15.5">
      <c r="V181" s="67"/>
      <c r="W181" s="32"/>
      <c r="X181" s="216">
        <f t="shared" si="34"/>
        <v>-3</v>
      </c>
      <c r="Y181" s="216" t="e">
        <f t="shared" ref="Y181:Y187" si="36">Y180</f>
        <v>#N/A</v>
      </c>
      <c r="Z181" s="211">
        <v>-3</v>
      </c>
      <c r="AA181" s="211">
        <f t="shared" ref="AA181:AA187" si="37">Z181*$Y$178</f>
        <v>0</v>
      </c>
      <c r="AB181" s="216" t="str">
        <f t="shared" ref="AB181:AB187" si="38">IF($AA$69 = "", "",
    TEXT(AA181,
        IF($AG$64 = 0,
            "+#,##0;-#,##0;0",
            "+#,##0." &amp; REPT("0", $AG$64) &amp; ";-#,##0." &amp; REPT("0", $AG$64) &amp; ";0"
        )
    )
)</f>
        <v/>
      </c>
      <c r="AC181" s="65"/>
      <c r="AD181" s="65"/>
      <c r="AE181" s="65"/>
      <c r="AF181" s="65"/>
      <c r="AG181" s="65"/>
      <c r="AH181" s="65"/>
      <c r="AI181" s="65"/>
      <c r="AJ181" s="65"/>
      <c r="AK181" s="65"/>
      <c r="AL181" s="216">
        <f t="shared" ref="AL181:AL196" si="39">AL180+$AK$54</f>
        <v>2.3749999999999978</v>
      </c>
      <c r="AM181" s="216">
        <f t="shared" si="35"/>
        <v>2.3771900829913931E-2</v>
      </c>
      <c r="AN181" s="216" t="e" cm="1">
        <f t="array" ref="AN181">_xlfn.IFS(
    FALSE, N("Check if X1 shading is ON"),
    $AN$50&lt;&gt;"x", NA(),
    FALSE, N("Check if case is 'LEFT' and x axis value less than z score"),
    AND($Y$69 = "LEFT", $AL181 &lt; IF($AC$69="", 0, $AC$69)), $AM181,
    FALSE, N("Check if case is 'RIGHT' and x axis value greater than z score"),
    AND($Y$69 = "RIGHT", $AL181 &gt; IF($AC$69="", 0, $AC$69)), $AM181,
    FALSE, N("Check if case is 'TWO' and both directions"),
    AND(
        $Y$69 = "TWO",
        OR($AL181 &lt; -ABS($AC$69), $AL181 &gt; ABS($AC$70))
    ), $AM181,
    FALSE, N("Default case: Return NA()"),
    TRUE, NA()
)</f>
        <v>#N/A</v>
      </c>
      <c r="AO181" s="216" t="e" cm="1">
        <f t="array" ref="AO181">_xlfn.IFS(
    FALSE, N("Check if X1 shading is ON"),
    $AN$50&lt;&gt;"x", NA(),
    FALSE, N("Check if case is 'LEFT' and x axis value less than z score"),
    AND($Y$70 = "LEFT", $AL181 &lt; IF($AC$70="", 0, $AC$70)), $AM181,
    FALSE, N("Check if case is 'RIGHT' and x axis value greater than z score"),
    AND($Y$70 = "RIGHT", $AL181 &gt; IF($AC$70="", 0, $AC$70)), $AM181,
    FALSE, N("Default case: Return NA()"),
    TRUE, NA()
)</f>
        <v>#N/A</v>
      </c>
      <c r="AP181" s="216" t="e" cm="1">
        <f t="array" ref="AP181">_xlfn.IFS(
    FALSE, N("Check if X1 shading is ON"),
    $AP$50&lt;&gt;"x", NA(),
    FALSE, N("Check if case is 'LEFT' and x axis value less than z score"),
    AND($Y$73 = "LEFT", $AL181 &lt; IF($AC$73="", 0, $AC$73)), $AM181,
    FALSE, N("Check if case is 'RIGHT' and x axis value greater than z score"),
    AND($Y$73 = "RIGHT", $AL181 &gt; IF($AC$73="", 0, $AC$73)), $AM181,
    FALSE, N("Check if case is 'TWO' and both directions"),
    AND(
        $Y$73 = "TWO",
        OR($AL181 &lt; -ABS($AC$73), $AL181 &gt; ABS($AC$73))
    ), $AM181,
    FALSE, N("Default case: Return NA()"),
    TRUE, NA()
)</f>
        <v>#N/A</v>
      </c>
      <c r="AQ181" s="65"/>
      <c r="AR181" s="211">
        <v>-0.50000000000000222</v>
      </c>
      <c r="AS181" s="211">
        <v>0.30199999999999999</v>
      </c>
      <c r="AT181" s="211">
        <f t="shared" si="20"/>
        <v>0.30199999999999999</v>
      </c>
      <c r="AU181" s="211" t="str">
        <f t="shared" si="21"/>
        <v>x</v>
      </c>
    </row>
    <row r="182" spans="8:47" s="21" customFormat="1" ht="15.5">
      <c r="V182" s="67"/>
      <c r="W182" s="32"/>
      <c r="X182" s="216">
        <f t="shared" si="34"/>
        <v>-2</v>
      </c>
      <c r="Y182" s="216" t="e">
        <f t="shared" si="36"/>
        <v>#N/A</v>
      </c>
      <c r="Z182" s="211">
        <v>-2</v>
      </c>
      <c r="AA182" s="211">
        <f t="shared" si="37"/>
        <v>0</v>
      </c>
      <c r="AB182" s="216" t="str">
        <f t="shared" si="38"/>
        <v/>
      </c>
      <c r="AC182" s="65"/>
      <c r="AD182" s="65"/>
      <c r="AE182" s="65"/>
      <c r="AF182" s="65"/>
      <c r="AG182" s="65"/>
      <c r="AH182" s="65"/>
      <c r="AI182" s="65"/>
      <c r="AJ182" s="65"/>
      <c r="AK182" s="65"/>
      <c r="AL182" s="216">
        <f t="shared" si="39"/>
        <v>2.4166666666666643</v>
      </c>
      <c r="AM182" s="216">
        <f t="shared" si="35"/>
        <v>2.1513440016773775E-2</v>
      </c>
      <c r="AN182" s="216" t="e" cm="1">
        <f t="array" ref="AN182">_xlfn.IFS(
    FALSE, N("Check if X1 shading is ON"),
    $AN$50&lt;&gt;"x", NA(),
    FALSE, N("Check if case is 'LEFT' and x axis value less than z score"),
    AND($Y$69 = "LEFT", $AL182 &lt; IF($AC$69="", 0, $AC$69)), $AM182,
    FALSE, N("Check if case is 'RIGHT' and x axis value greater than z score"),
    AND($Y$69 = "RIGHT", $AL182 &gt; IF($AC$69="", 0, $AC$69)), $AM182,
    FALSE, N("Check if case is 'TWO' and both directions"),
    AND(
        $Y$69 = "TWO",
        OR($AL182 &lt; -ABS($AC$69), $AL182 &gt; ABS($AC$70))
    ), $AM182,
    FALSE, N("Default case: Return NA()"),
    TRUE, NA()
)</f>
        <v>#N/A</v>
      </c>
      <c r="AO182" s="216" t="e" cm="1">
        <f t="array" ref="AO182">_xlfn.IFS(
    FALSE, N("Check if X1 shading is ON"),
    $AN$50&lt;&gt;"x", NA(),
    FALSE, N("Check if case is 'LEFT' and x axis value less than z score"),
    AND($Y$70 = "LEFT", $AL182 &lt; IF($AC$70="", 0, $AC$70)), $AM182,
    FALSE, N("Check if case is 'RIGHT' and x axis value greater than z score"),
    AND($Y$70 = "RIGHT", $AL182 &gt; IF($AC$70="", 0, $AC$70)), $AM182,
    FALSE, N("Default case: Return NA()"),
    TRUE, NA()
)</f>
        <v>#N/A</v>
      </c>
      <c r="AP182" s="216" t="e" cm="1">
        <f t="array" ref="AP182">_xlfn.IFS(
    FALSE, N("Check if X1 shading is ON"),
    $AP$50&lt;&gt;"x", NA(),
    FALSE, N("Check if case is 'LEFT' and x axis value less than z score"),
    AND($Y$73 = "LEFT", $AL182 &lt; IF($AC$73="", 0, $AC$73)), $AM182,
    FALSE, N("Check if case is 'RIGHT' and x axis value greater than z score"),
    AND($Y$73 = "RIGHT", $AL182 &gt; IF($AC$73="", 0, $AC$73)), $AM182,
    FALSE, N("Check if case is 'TWO' and both directions"),
    AND(
        $Y$73 = "TWO",
        OR($AL182 &lt; -ABS($AC$73), $AL182 &gt; ABS($AC$73))
    ), $AM182,
    FALSE, N("Default case: Return NA()"),
    TRUE, NA()
)</f>
        <v>#N/A</v>
      </c>
      <c r="AQ182" s="65"/>
      <c r="AR182" s="211">
        <v>-0.33333333333333548</v>
      </c>
      <c r="AS182" s="211">
        <v>0.30199999999999999</v>
      </c>
      <c r="AT182" s="211">
        <f t="shared" si="20"/>
        <v>0.30199999999999999</v>
      </c>
      <c r="AU182" s="211" t="str">
        <f t="shared" si="21"/>
        <v>x</v>
      </c>
    </row>
    <row r="183" spans="8:47" s="21" customFormat="1" ht="15.5">
      <c r="V183" s="67"/>
      <c r="W183" s="32"/>
      <c r="X183" s="216">
        <f t="shared" si="34"/>
        <v>-1</v>
      </c>
      <c r="Y183" s="216" t="e">
        <f t="shared" si="36"/>
        <v>#N/A</v>
      </c>
      <c r="Z183" s="211">
        <v>-1</v>
      </c>
      <c r="AA183" s="211">
        <f t="shared" si="37"/>
        <v>0</v>
      </c>
      <c r="AB183" s="216" t="str">
        <f t="shared" si="38"/>
        <v/>
      </c>
      <c r="AC183" s="65"/>
      <c r="AD183" s="65"/>
      <c r="AE183" s="65"/>
      <c r="AF183" s="65"/>
      <c r="AG183" s="65"/>
      <c r="AH183" s="65"/>
      <c r="AI183" s="65"/>
      <c r="AJ183" s="65"/>
      <c r="AK183" s="65"/>
      <c r="AL183" s="216">
        <f t="shared" si="39"/>
        <v>2.4583333333333308</v>
      </c>
      <c r="AM183" s="216">
        <f t="shared" si="35"/>
        <v>1.9435773384265099E-2</v>
      </c>
      <c r="AN183" s="216" t="e" cm="1">
        <f t="array" ref="AN183">_xlfn.IFS(
    FALSE, N("Check if X1 shading is ON"),
    $AN$50&lt;&gt;"x", NA(),
    FALSE, N("Check if case is 'LEFT' and x axis value less than z score"),
    AND($Y$69 = "LEFT", $AL183 &lt; IF($AC$69="", 0, $AC$69)), $AM183,
    FALSE, N("Check if case is 'RIGHT' and x axis value greater than z score"),
    AND($Y$69 = "RIGHT", $AL183 &gt; IF($AC$69="", 0, $AC$69)), $AM183,
    FALSE, N("Check if case is 'TWO' and both directions"),
    AND(
        $Y$69 = "TWO",
        OR($AL183 &lt; -ABS($AC$69), $AL183 &gt; ABS($AC$70))
    ), $AM183,
    FALSE, N("Default case: Return NA()"),
    TRUE, NA()
)</f>
        <v>#N/A</v>
      </c>
      <c r="AO183" s="216" t="e" cm="1">
        <f t="array" ref="AO183">_xlfn.IFS(
    FALSE, N("Check if X1 shading is ON"),
    $AN$50&lt;&gt;"x", NA(),
    FALSE, N("Check if case is 'LEFT' and x axis value less than z score"),
    AND($Y$70 = "LEFT", $AL183 &lt; IF($AC$70="", 0, $AC$70)), $AM183,
    FALSE, N("Check if case is 'RIGHT' and x axis value greater than z score"),
    AND($Y$70 = "RIGHT", $AL183 &gt; IF($AC$70="", 0, $AC$70)), $AM183,
    FALSE, N("Default case: Return NA()"),
    TRUE, NA()
)</f>
        <v>#N/A</v>
      </c>
      <c r="AP183" s="216" t="e" cm="1">
        <f t="array" ref="AP183">_xlfn.IFS(
    FALSE, N("Check if X1 shading is ON"),
    $AP$50&lt;&gt;"x", NA(),
    FALSE, N("Check if case is 'LEFT' and x axis value less than z score"),
    AND($Y$73 = "LEFT", $AL183 &lt; IF($AC$73="", 0, $AC$73)), $AM183,
    FALSE, N("Check if case is 'RIGHT' and x axis value greater than z score"),
    AND($Y$73 = "RIGHT", $AL183 &gt; IF($AC$73="", 0, $AC$73)), $AM183,
    FALSE, N("Check if case is 'TWO' and both directions"),
    AND(
        $Y$73 = "TWO",
        OR($AL183 &lt; -ABS($AC$73), $AL183 &gt; ABS($AC$73))
    ), $AM183,
    FALSE, N("Default case: Return NA()"),
    TRUE, NA()
)</f>
        <v>#N/A</v>
      </c>
      <c r="AQ183" s="65"/>
      <c r="AR183" s="211">
        <v>-0.16666666666666879</v>
      </c>
      <c r="AS183" s="211">
        <v>0.30199999999999999</v>
      </c>
      <c r="AT183" s="211">
        <f t="shared" si="20"/>
        <v>0.30199999999999999</v>
      </c>
      <c r="AU183" s="211" t="str">
        <f t="shared" si="21"/>
        <v>x</v>
      </c>
    </row>
    <row r="184" spans="8:47" s="21" customFormat="1" ht="15.5">
      <c r="V184" s="67"/>
      <c r="W184" s="32"/>
      <c r="X184" s="216">
        <f t="shared" si="34"/>
        <v>0</v>
      </c>
      <c r="Y184" s="216" t="e">
        <f t="shared" si="36"/>
        <v>#N/A</v>
      </c>
      <c r="Z184" s="237">
        <v>0</v>
      </c>
      <c r="AA184" s="211">
        <f t="shared" si="37"/>
        <v>0</v>
      </c>
      <c r="AB184" s="216" t="str">
        <f t="shared" si="38"/>
        <v/>
      </c>
      <c r="AC184" s="65"/>
      <c r="AD184" s="65"/>
      <c r="AE184" s="65"/>
      <c r="AF184" s="65"/>
      <c r="AG184" s="65"/>
      <c r="AH184" s="65"/>
      <c r="AI184" s="65"/>
      <c r="AJ184" s="65"/>
      <c r="AK184" s="65"/>
      <c r="AL184" s="216">
        <f t="shared" si="39"/>
        <v>2.4999999999999973</v>
      </c>
      <c r="AM184" s="216">
        <f t="shared" si="35"/>
        <v>1.7528300493568655E-2</v>
      </c>
      <c r="AN184" s="216" t="e" cm="1">
        <f t="array" ref="AN184">_xlfn.IFS(
    FALSE, N("Check if X1 shading is ON"),
    $AN$50&lt;&gt;"x", NA(),
    FALSE, N("Check if case is 'LEFT' and x axis value less than z score"),
    AND($Y$69 = "LEFT", $AL184 &lt; IF($AC$69="", 0, $AC$69)), $AM184,
    FALSE, N("Check if case is 'RIGHT' and x axis value greater than z score"),
    AND($Y$69 = "RIGHT", $AL184 &gt; IF($AC$69="", 0, $AC$69)), $AM184,
    FALSE, N("Check if case is 'TWO' and both directions"),
    AND(
        $Y$69 = "TWO",
        OR($AL184 &lt; -ABS($AC$69), $AL184 &gt; ABS($AC$70))
    ), $AM184,
    FALSE, N("Default case: Return NA()"),
    TRUE, NA()
)</f>
        <v>#N/A</v>
      </c>
      <c r="AO184" s="216" t="e" cm="1">
        <f t="array" ref="AO184">_xlfn.IFS(
    FALSE, N("Check if X1 shading is ON"),
    $AN$50&lt;&gt;"x", NA(),
    FALSE, N("Check if case is 'LEFT' and x axis value less than z score"),
    AND($Y$70 = "LEFT", $AL184 &lt; IF($AC$70="", 0, $AC$70)), $AM184,
    FALSE, N("Check if case is 'RIGHT' and x axis value greater than z score"),
    AND($Y$70 = "RIGHT", $AL184 &gt; IF($AC$70="", 0, $AC$70)), $AM184,
    FALSE, N("Default case: Return NA()"),
    TRUE, NA()
)</f>
        <v>#N/A</v>
      </c>
      <c r="AP184" s="216" t="e" cm="1">
        <f t="array" ref="AP184">_xlfn.IFS(
    FALSE, N("Check if X1 shading is ON"),
    $AP$50&lt;&gt;"x", NA(),
    FALSE, N("Check if case is 'LEFT' and x axis value less than z score"),
    AND($Y$73 = "LEFT", $AL184 &lt; IF($AC$73="", 0, $AC$73)), $AM184,
    FALSE, N("Check if case is 'RIGHT' and x axis value greater than z score"),
    AND($Y$73 = "RIGHT", $AL184 &gt; IF($AC$73="", 0, $AC$73)), $AM184,
    FALSE, N("Check if case is 'TWO' and both directions"),
    AND(
        $Y$73 = "TWO",
        OR($AL184 &lt; -ABS($AC$73), $AL184 &gt; ABS($AC$73))
    ), $AM184,
    FALSE, N("Default case: Return NA()"),
    TRUE, NA()
)</f>
        <v>#N/A</v>
      </c>
      <c r="AQ184" s="65"/>
      <c r="AR184" s="211">
        <v>0.16666666666666449</v>
      </c>
      <c r="AS184" s="211">
        <v>0.30199999999999999</v>
      </c>
      <c r="AT184" s="211">
        <f t="shared" si="20"/>
        <v>0.30199999999999999</v>
      </c>
      <c r="AU184" s="211" t="str">
        <f t="shared" si="21"/>
        <v>x</v>
      </c>
    </row>
    <row r="185" spans="8:47" s="21" customFormat="1" ht="15.5">
      <c r="V185" s="67"/>
      <c r="W185" s="32"/>
      <c r="X185" s="216">
        <f t="shared" si="34"/>
        <v>1</v>
      </c>
      <c r="Y185" s="216" t="e">
        <f t="shared" si="36"/>
        <v>#N/A</v>
      </c>
      <c r="Z185" s="237">
        <v>1</v>
      </c>
      <c r="AA185" s="211">
        <f t="shared" si="37"/>
        <v>0</v>
      </c>
      <c r="AB185" s="216" t="str">
        <f t="shared" si="38"/>
        <v/>
      </c>
      <c r="AC185" s="65"/>
      <c r="AD185" s="65"/>
      <c r="AE185" s="65"/>
      <c r="AF185" s="65"/>
      <c r="AG185" s="65"/>
      <c r="AH185" s="65"/>
      <c r="AI185" s="65"/>
      <c r="AJ185" s="65"/>
      <c r="AK185" s="65"/>
      <c r="AL185" s="216">
        <f t="shared" si="39"/>
        <v>2.5416666666666639</v>
      </c>
      <c r="AM185" s="216">
        <f t="shared" si="35"/>
        <v>1.5780610826231976E-2</v>
      </c>
      <c r="AN185" s="216" t="e" cm="1">
        <f t="array" ref="AN185">_xlfn.IFS(
    FALSE, N("Check if X1 shading is ON"),
    $AN$50&lt;&gt;"x", NA(),
    FALSE, N("Check if case is 'LEFT' and x axis value less than z score"),
    AND($Y$69 = "LEFT", $AL185 &lt; IF($AC$69="", 0, $AC$69)), $AM185,
    FALSE, N("Check if case is 'RIGHT' and x axis value greater than z score"),
    AND($Y$69 = "RIGHT", $AL185 &gt; IF($AC$69="", 0, $AC$69)), $AM185,
    FALSE, N("Check if case is 'TWO' and both directions"),
    AND(
        $Y$69 = "TWO",
        OR($AL185 &lt; -ABS($AC$69), $AL185 &gt; ABS($AC$70))
    ), $AM185,
    FALSE, N("Default case: Return NA()"),
    TRUE, NA()
)</f>
        <v>#N/A</v>
      </c>
      <c r="AO185" s="216" t="e" cm="1">
        <f t="array" ref="AO185">_xlfn.IFS(
    FALSE, N("Check if X1 shading is ON"),
    $AN$50&lt;&gt;"x", NA(),
    FALSE, N("Check if case is 'LEFT' and x axis value less than z score"),
    AND($Y$70 = "LEFT", $AL185 &lt; IF($AC$70="", 0, $AC$70)), $AM185,
    FALSE, N("Check if case is 'RIGHT' and x axis value greater than z score"),
    AND($Y$70 = "RIGHT", $AL185 &gt; IF($AC$70="", 0, $AC$70)), $AM185,
    FALSE, N("Default case: Return NA()"),
    TRUE, NA()
)</f>
        <v>#N/A</v>
      </c>
      <c r="AP185" s="216" t="e" cm="1">
        <f t="array" ref="AP185">_xlfn.IFS(
    FALSE, N("Check if X1 shading is ON"),
    $AP$50&lt;&gt;"x", NA(),
    FALSE, N("Check if case is 'LEFT' and x axis value less than z score"),
    AND($Y$73 = "LEFT", $AL185 &lt; IF($AC$73="", 0, $AC$73)), $AM185,
    FALSE, N("Check if case is 'RIGHT' and x axis value greater than z score"),
    AND($Y$73 = "RIGHT", $AL185 &gt; IF($AC$73="", 0, $AC$73)), $AM185,
    FALSE, N("Check if case is 'TWO' and both directions"),
    AND(
        $Y$73 = "TWO",
        OR($AL185 &lt; -ABS($AC$73), $AL185 &gt; ABS($AC$73))
    ), $AM185,
    FALSE, N("Default case: Return NA()"),
    TRUE, NA()
)</f>
        <v>#N/A</v>
      </c>
      <c r="AQ185" s="65"/>
      <c r="AR185" s="211">
        <v>0.33333333333333115</v>
      </c>
      <c r="AS185" s="211">
        <v>0.30199999999999999</v>
      </c>
      <c r="AT185" s="211">
        <f t="shared" si="20"/>
        <v>0.30199999999999999</v>
      </c>
      <c r="AU185" s="211" t="str">
        <f t="shared" si="21"/>
        <v>x</v>
      </c>
    </row>
    <row r="186" spans="8:47" s="21" customFormat="1" ht="15.5">
      <c r="V186" s="67"/>
      <c r="W186" s="32"/>
      <c r="X186" s="216">
        <f t="shared" si="34"/>
        <v>2</v>
      </c>
      <c r="Y186" s="216" t="e">
        <f t="shared" si="36"/>
        <v>#N/A</v>
      </c>
      <c r="Z186" s="237">
        <v>2</v>
      </c>
      <c r="AA186" s="211">
        <f t="shared" si="37"/>
        <v>0</v>
      </c>
      <c r="AB186" s="216" t="str">
        <f t="shared" si="38"/>
        <v/>
      </c>
      <c r="AC186" s="65"/>
      <c r="AD186" s="65"/>
      <c r="AE186" s="65"/>
      <c r="AF186" s="65"/>
      <c r="AG186" s="65"/>
      <c r="AH186" s="65"/>
      <c r="AI186" s="65"/>
      <c r="AJ186" s="65"/>
      <c r="AK186" s="65"/>
      <c r="AL186" s="216">
        <f t="shared" si="39"/>
        <v>2.5833333333333304</v>
      </c>
      <c r="AM186" s="216">
        <f t="shared" si="35"/>
        <v>1.4182533754437414E-2</v>
      </c>
      <c r="AN186" s="216" t="e" cm="1">
        <f t="array" ref="AN186">_xlfn.IFS(
    FALSE, N("Check if X1 shading is ON"),
    $AN$50&lt;&gt;"x", NA(),
    FALSE, N("Check if case is 'LEFT' and x axis value less than z score"),
    AND($Y$69 = "LEFT", $AL186 &lt; IF($AC$69="", 0, $AC$69)), $AM186,
    FALSE, N("Check if case is 'RIGHT' and x axis value greater than z score"),
    AND($Y$69 = "RIGHT", $AL186 &gt; IF($AC$69="", 0, $AC$69)), $AM186,
    FALSE, N("Check if case is 'TWO' and both directions"),
    AND(
        $Y$69 = "TWO",
        OR($AL186 &lt; -ABS($AC$69), $AL186 &gt; ABS($AC$70))
    ), $AM186,
    FALSE, N("Default case: Return NA()"),
    TRUE, NA()
)</f>
        <v>#N/A</v>
      </c>
      <c r="AO186" s="216" t="e" cm="1">
        <f t="array" ref="AO186">_xlfn.IFS(
    FALSE, N("Check if X1 shading is ON"),
    $AN$50&lt;&gt;"x", NA(),
    FALSE, N("Check if case is 'LEFT' and x axis value less than z score"),
    AND($Y$70 = "LEFT", $AL186 &lt; IF($AC$70="", 0, $AC$70)), $AM186,
    FALSE, N("Check if case is 'RIGHT' and x axis value greater than z score"),
    AND($Y$70 = "RIGHT", $AL186 &gt; IF($AC$70="", 0, $AC$70)), $AM186,
    FALSE, N("Default case: Return NA()"),
    TRUE, NA()
)</f>
        <v>#N/A</v>
      </c>
      <c r="AP186" s="216" t="e" cm="1">
        <f t="array" ref="AP186">_xlfn.IFS(
    FALSE, N("Check if X1 shading is ON"),
    $AP$50&lt;&gt;"x", NA(),
    FALSE, N("Check if case is 'LEFT' and x axis value less than z score"),
    AND($Y$73 = "LEFT", $AL186 &lt; IF($AC$73="", 0, $AC$73)), $AM186,
    FALSE, N("Check if case is 'RIGHT' and x axis value greater than z score"),
    AND($Y$73 = "RIGHT", $AL186 &gt; IF($AC$73="", 0, $AC$73)), $AM186,
    FALSE, N("Check if case is 'TWO' and both directions"),
    AND(
        $Y$73 = "TWO",
        OR($AL186 &lt; -ABS($AC$73), $AL186 &gt; ABS($AC$73))
    ), $AM186,
    FALSE, N("Default case: Return NA()"),
    TRUE, NA()
)</f>
        <v>#N/A</v>
      </c>
      <c r="AQ186" s="65"/>
      <c r="AR186" s="211">
        <v>0.49999999999999789</v>
      </c>
      <c r="AS186" s="211">
        <v>0.30199999999999999</v>
      </c>
      <c r="AT186" s="211">
        <f t="shared" si="20"/>
        <v>0.30199999999999999</v>
      </c>
      <c r="AU186" s="211" t="str">
        <f t="shared" si="21"/>
        <v>x</v>
      </c>
    </row>
    <row r="187" spans="8:47" s="21" customFormat="1" ht="15.5">
      <c r="V187" s="67"/>
      <c r="W187" s="32"/>
      <c r="X187" s="216">
        <f t="shared" si="34"/>
        <v>3</v>
      </c>
      <c r="Y187" s="216" t="e">
        <f t="shared" si="36"/>
        <v>#N/A</v>
      </c>
      <c r="Z187" s="237">
        <v>3</v>
      </c>
      <c r="AA187" s="211">
        <f t="shared" si="37"/>
        <v>0</v>
      </c>
      <c r="AB187" s="216" t="str">
        <f t="shared" si="38"/>
        <v/>
      </c>
      <c r="AC187" s="65"/>
      <c r="AD187" s="65"/>
      <c r="AE187" s="65"/>
      <c r="AF187" s="65"/>
      <c r="AG187" s="65"/>
      <c r="AH187" s="65"/>
      <c r="AI187" s="65"/>
      <c r="AJ187" s="65"/>
      <c r="AK187" s="65"/>
      <c r="AL187" s="216">
        <f t="shared" si="39"/>
        <v>2.6249999999999969</v>
      </c>
      <c r="AM187" s="216">
        <f t="shared" si="35"/>
        <v>1.2724181596831535E-2</v>
      </c>
      <c r="AN187" s="216" t="e" cm="1">
        <f t="array" ref="AN187">_xlfn.IFS(
    FALSE, N("Check if X1 shading is ON"),
    $AN$50&lt;&gt;"x", NA(),
    FALSE, N("Check if case is 'LEFT' and x axis value less than z score"),
    AND($Y$69 = "LEFT", $AL187 &lt; IF($AC$69="", 0, $AC$69)), $AM187,
    FALSE, N("Check if case is 'RIGHT' and x axis value greater than z score"),
    AND($Y$69 = "RIGHT", $AL187 &gt; IF($AC$69="", 0, $AC$69)), $AM187,
    FALSE, N("Check if case is 'TWO' and both directions"),
    AND(
        $Y$69 = "TWO",
        OR($AL187 &lt; -ABS($AC$69), $AL187 &gt; ABS($AC$70))
    ), $AM187,
    FALSE, N("Default case: Return NA()"),
    TRUE, NA()
)</f>
        <v>#N/A</v>
      </c>
      <c r="AO187" s="216" t="e" cm="1">
        <f t="array" ref="AO187">_xlfn.IFS(
    FALSE, N("Check if X1 shading is ON"),
    $AN$50&lt;&gt;"x", NA(),
    FALSE, N("Check if case is 'LEFT' and x axis value less than z score"),
    AND($Y$70 = "LEFT", $AL187 &lt; IF($AC$70="", 0, $AC$70)), $AM187,
    FALSE, N("Check if case is 'RIGHT' and x axis value greater than z score"),
    AND($Y$70 = "RIGHT", $AL187 &gt; IF($AC$70="", 0, $AC$70)), $AM187,
    FALSE, N("Default case: Return NA()"),
    TRUE, NA()
)</f>
        <v>#N/A</v>
      </c>
      <c r="AP187" s="216" t="e" cm="1">
        <f t="array" ref="AP187">_xlfn.IFS(
    FALSE, N("Check if X1 shading is ON"),
    $AP$50&lt;&gt;"x", NA(),
    FALSE, N("Check if case is 'LEFT' and x axis value less than z score"),
    AND($Y$73 = "LEFT", $AL187 &lt; IF($AC$73="", 0, $AC$73)), $AM187,
    FALSE, N("Check if case is 'RIGHT' and x axis value greater than z score"),
    AND($Y$73 = "RIGHT", $AL187 &gt; IF($AC$73="", 0, $AC$73)), $AM187,
    FALSE, N("Check if case is 'TWO' and both directions"),
    AND(
        $Y$73 = "TWO",
        OR($AL187 &lt; -ABS($AC$73), $AL187 &gt; ABS($AC$73))
    ), $AM187,
    FALSE, N("Default case: Return NA()"),
    TRUE, NA()
)</f>
        <v>#N/A</v>
      </c>
      <c r="AQ187" s="65"/>
      <c r="AR187" s="211">
        <v>0.66666666666666441</v>
      </c>
      <c r="AS187" s="211">
        <v>0.30199999999999999</v>
      </c>
      <c r="AT187" s="211">
        <f t="shared" si="20"/>
        <v>0.30199999999999999</v>
      </c>
      <c r="AU187" s="211" t="str">
        <f t="shared" si="21"/>
        <v>x</v>
      </c>
    </row>
    <row r="188" spans="8:47" s="21" customFormat="1" ht="15.5">
      <c r="V188" s="67"/>
      <c r="W188" s="32"/>
      <c r="X188" s="32"/>
      <c r="Y188" s="67"/>
      <c r="Z188" s="67"/>
      <c r="AA188" s="67"/>
      <c r="AB188" s="65"/>
      <c r="AC188" s="65"/>
      <c r="AD188" s="65"/>
      <c r="AE188" s="65"/>
      <c r="AF188" s="65"/>
      <c r="AG188" s="65"/>
      <c r="AH188" s="65"/>
      <c r="AI188" s="65"/>
      <c r="AJ188" s="65"/>
      <c r="AK188" s="65"/>
      <c r="AL188" s="216">
        <f t="shared" si="39"/>
        <v>2.6666666666666634</v>
      </c>
      <c r="AM188" s="216">
        <f t="shared" si="35"/>
        <v>1.1395986023797539E-2</v>
      </c>
      <c r="AN188" s="216" t="e" cm="1">
        <f t="array" ref="AN188">_xlfn.IFS(
    FALSE, N("Check if X1 shading is ON"),
    $AN$50&lt;&gt;"x", NA(),
    FALSE, N("Check if case is 'LEFT' and x axis value less than z score"),
    AND($Y$69 = "LEFT", $AL188 &lt; IF($AC$69="", 0, $AC$69)), $AM188,
    FALSE, N("Check if case is 'RIGHT' and x axis value greater than z score"),
    AND($Y$69 = "RIGHT", $AL188 &gt; IF($AC$69="", 0, $AC$69)), $AM188,
    FALSE, N("Check if case is 'TWO' and both directions"),
    AND(
        $Y$69 = "TWO",
        OR($AL188 &lt; -ABS($AC$69), $AL188 &gt; ABS($AC$70))
    ), $AM188,
    FALSE, N("Default case: Return NA()"),
    TRUE, NA()
)</f>
        <v>#N/A</v>
      </c>
      <c r="AO188" s="216" t="e" cm="1">
        <f t="array" ref="AO188">_xlfn.IFS(
    FALSE, N("Check if X1 shading is ON"),
    $AN$50&lt;&gt;"x", NA(),
    FALSE, N("Check if case is 'LEFT' and x axis value less than z score"),
    AND($Y$70 = "LEFT", $AL188 &lt; IF($AC$70="", 0, $AC$70)), $AM188,
    FALSE, N("Check if case is 'RIGHT' and x axis value greater than z score"),
    AND($Y$70 = "RIGHT", $AL188 &gt; IF($AC$70="", 0, $AC$70)), $AM188,
    FALSE, N("Default case: Return NA()"),
    TRUE, NA()
)</f>
        <v>#N/A</v>
      </c>
      <c r="AP188" s="216" t="e" cm="1">
        <f t="array" ref="AP188">_xlfn.IFS(
    FALSE, N("Check if X1 shading is ON"),
    $AP$50&lt;&gt;"x", NA(),
    FALSE, N("Check if case is 'LEFT' and x axis value less than z score"),
    AND($Y$73 = "LEFT", $AL188 &lt; IF($AC$73="", 0, $AC$73)), $AM188,
    FALSE, N("Check if case is 'RIGHT' and x axis value greater than z score"),
    AND($Y$73 = "RIGHT", $AL188 &gt; IF($AC$73="", 0, $AC$73)), $AM188,
    FALSE, N("Check if case is 'TWO' and both directions"),
    AND(
        $Y$73 = "TWO",
        OR($AL188 &lt; -ABS($AC$73), $AL188 &gt; ABS($AC$73))
    ), $AM188,
    FALSE, N("Default case: Return NA()"),
    TRUE, NA()
)</f>
        <v>#N/A</v>
      </c>
      <c r="AQ188" s="65"/>
      <c r="AR188" s="211">
        <v>-0.50000000000000222</v>
      </c>
      <c r="AS188" s="211">
        <v>0.32600000000000001</v>
      </c>
      <c r="AT188" s="211">
        <f t="shared" si="20"/>
        <v>0.32600000000000001</v>
      </c>
      <c r="AU188" s="211" t="str">
        <f t="shared" si="21"/>
        <v>x</v>
      </c>
    </row>
    <row r="189" spans="8:47" s="21" customFormat="1" ht="15.5">
      <c r="V189" s="67"/>
      <c r="W189" s="32"/>
      <c r="X189" s="32"/>
      <c r="Y189" s="67"/>
      <c r="Z189" s="67"/>
      <c r="AA189" s="67"/>
      <c r="AB189" s="65"/>
      <c r="AC189" s="65"/>
      <c r="AD189" s="65"/>
      <c r="AE189" s="65"/>
      <c r="AF189" s="65"/>
      <c r="AG189" s="65"/>
      <c r="AH189" s="65"/>
      <c r="AI189" s="65"/>
      <c r="AJ189" s="65"/>
      <c r="AK189" s="65"/>
      <c r="AL189" s="216">
        <f t="shared" si="39"/>
        <v>2.7083333333333299</v>
      </c>
      <c r="AM189" s="216">
        <f t="shared" si="35"/>
        <v>1.0188728126088738E-2</v>
      </c>
      <c r="AN189" s="216" t="e" cm="1">
        <f t="array" ref="AN189">_xlfn.IFS(
    FALSE, N("Check if X1 shading is ON"),
    $AN$50&lt;&gt;"x", NA(),
    FALSE, N("Check if case is 'LEFT' and x axis value less than z score"),
    AND($Y$69 = "LEFT", $AL189 &lt; IF($AC$69="", 0, $AC$69)), $AM189,
    FALSE, N("Check if case is 'RIGHT' and x axis value greater than z score"),
    AND($Y$69 = "RIGHT", $AL189 &gt; IF($AC$69="", 0, $AC$69)), $AM189,
    FALSE, N("Check if case is 'TWO' and both directions"),
    AND(
        $Y$69 = "TWO",
        OR($AL189 &lt; -ABS($AC$69), $AL189 &gt; ABS($AC$70))
    ), $AM189,
    FALSE, N("Default case: Return NA()"),
    TRUE, NA()
)</f>
        <v>#N/A</v>
      </c>
      <c r="AO189" s="216" t="e" cm="1">
        <f t="array" ref="AO189">_xlfn.IFS(
    FALSE, N("Check if X1 shading is ON"),
    $AN$50&lt;&gt;"x", NA(),
    FALSE, N("Check if case is 'LEFT' and x axis value less than z score"),
    AND($Y$70 = "LEFT", $AL189 &lt; IF($AC$70="", 0, $AC$70)), $AM189,
    FALSE, N("Check if case is 'RIGHT' and x axis value greater than z score"),
    AND($Y$70 = "RIGHT", $AL189 &gt; IF($AC$70="", 0, $AC$70)), $AM189,
    FALSE, N("Default case: Return NA()"),
    TRUE, NA()
)</f>
        <v>#N/A</v>
      </c>
      <c r="AP189" s="216" t="e" cm="1">
        <f t="array" ref="AP189">_xlfn.IFS(
    FALSE, N("Check if X1 shading is ON"),
    $AP$50&lt;&gt;"x", NA(),
    FALSE, N("Check if case is 'LEFT' and x axis value less than z score"),
    AND($Y$73 = "LEFT", $AL189 &lt; IF($AC$73="", 0, $AC$73)), $AM189,
    FALSE, N("Check if case is 'RIGHT' and x axis value greater than z score"),
    AND($Y$73 = "RIGHT", $AL189 &gt; IF($AC$73="", 0, $AC$73)), $AM189,
    FALSE, N("Check if case is 'TWO' and both directions"),
    AND(
        $Y$73 = "TWO",
        OR($AL189 &lt; -ABS($AC$73), $AL189 &gt; ABS($AC$73))
    ), $AM189,
    FALSE, N("Default case: Return NA()"),
    TRUE, NA()
)</f>
        <v>#N/A</v>
      </c>
      <c r="AQ189" s="65"/>
      <c r="AR189" s="211">
        <v>-0.33333333333333548</v>
      </c>
      <c r="AS189" s="211">
        <v>0.32600000000000001</v>
      </c>
      <c r="AT189" s="211">
        <f t="shared" si="20"/>
        <v>0.32600000000000001</v>
      </c>
      <c r="AU189" s="211" t="str">
        <f t="shared" si="21"/>
        <v>x</v>
      </c>
    </row>
    <row r="190" spans="8:47" s="21" customFormat="1" ht="15.5">
      <c r="V190" s="67"/>
      <c r="W190" s="32"/>
      <c r="X190" s="32"/>
      <c r="Y190" s="67"/>
      <c r="Z190" s="67"/>
      <c r="AA190" s="67"/>
      <c r="AB190" s="65"/>
      <c r="AC190" s="65"/>
      <c r="AD190" s="65"/>
      <c r="AE190" s="65"/>
      <c r="AF190" s="104"/>
      <c r="AG190" s="104"/>
      <c r="AH190" s="104"/>
      <c r="AI190" s="65"/>
      <c r="AJ190" s="65"/>
      <c r="AK190" s="65"/>
      <c r="AL190" s="216">
        <f t="shared" si="39"/>
        <v>2.7499999999999964</v>
      </c>
      <c r="AM190" s="216">
        <f t="shared" si="35"/>
        <v>9.0935625015911431E-3</v>
      </c>
      <c r="AN190" s="216" t="e" cm="1">
        <f t="array" ref="AN190">_xlfn.IFS(
    FALSE, N("Check if X1 shading is ON"),
    $AN$50&lt;&gt;"x", NA(),
    FALSE, N("Check if case is 'LEFT' and x axis value less than z score"),
    AND($Y$69 = "LEFT", $AL190 &lt; IF($AC$69="", 0, $AC$69)), $AM190,
    FALSE, N("Check if case is 'RIGHT' and x axis value greater than z score"),
    AND($Y$69 = "RIGHT", $AL190 &gt; IF($AC$69="", 0, $AC$69)), $AM190,
    FALSE, N("Check if case is 'TWO' and both directions"),
    AND(
        $Y$69 = "TWO",
        OR($AL190 &lt; -ABS($AC$69), $AL190 &gt; ABS($AC$70))
    ), $AM190,
    FALSE, N("Default case: Return NA()"),
    TRUE, NA()
)</f>
        <v>#N/A</v>
      </c>
      <c r="AO190" s="216" t="e" cm="1">
        <f t="array" ref="AO190">_xlfn.IFS(
    FALSE, N("Check if X1 shading is ON"),
    $AN$50&lt;&gt;"x", NA(),
    FALSE, N("Check if case is 'LEFT' and x axis value less than z score"),
    AND($Y$70 = "LEFT", $AL190 &lt; IF($AC$70="", 0, $AC$70)), $AM190,
    FALSE, N("Check if case is 'RIGHT' and x axis value greater than z score"),
    AND($Y$70 = "RIGHT", $AL190 &gt; IF($AC$70="", 0, $AC$70)), $AM190,
    FALSE, N("Default case: Return NA()"),
    TRUE, NA()
)</f>
        <v>#N/A</v>
      </c>
      <c r="AP190" s="216" t="e" cm="1">
        <f t="array" ref="AP190">_xlfn.IFS(
    FALSE, N("Check if X1 shading is ON"),
    $AP$50&lt;&gt;"x", NA(),
    FALSE, N("Check if case is 'LEFT' and x axis value less than z score"),
    AND($Y$73 = "LEFT", $AL190 &lt; IF($AC$73="", 0, $AC$73)), $AM190,
    FALSE, N("Check if case is 'RIGHT' and x axis value greater than z score"),
    AND($Y$73 = "RIGHT", $AL190 &gt; IF($AC$73="", 0, $AC$73)), $AM190,
    FALSE, N("Check if case is 'TWO' and both directions"),
    AND(
        $Y$73 = "TWO",
        OR($AL190 &lt; -ABS($AC$73), $AL190 &gt; ABS($AC$73))
    ), $AM190,
    FALSE, N("Default case: Return NA()"),
    TRUE, NA()
)</f>
        <v>#N/A</v>
      </c>
      <c r="AQ190" s="65"/>
      <c r="AR190" s="211">
        <v>-0.16666666666666879</v>
      </c>
      <c r="AS190" s="211">
        <v>0.32600000000000001</v>
      </c>
      <c r="AT190" s="211">
        <f t="shared" si="20"/>
        <v>0.32600000000000001</v>
      </c>
      <c r="AU190" s="211" t="str">
        <f t="shared" si="21"/>
        <v>x</v>
      </c>
    </row>
    <row r="191" spans="8:47" s="21" customFormat="1" ht="15.5">
      <c r="V191" s="104"/>
      <c r="W191" s="104"/>
      <c r="X191" s="104"/>
      <c r="Y191" s="104"/>
      <c r="Z191" s="104"/>
      <c r="AA191" s="104"/>
      <c r="AB191" s="104"/>
      <c r="AC191" s="104"/>
      <c r="AD191" s="104"/>
      <c r="AE191" s="104"/>
      <c r="AF191" s="104"/>
      <c r="AG191" s="104"/>
      <c r="AH191" s="104"/>
      <c r="AI191" s="65"/>
      <c r="AJ191" s="65"/>
      <c r="AK191" s="65"/>
      <c r="AL191" s="216">
        <f t="shared" si="39"/>
        <v>2.791666666666663</v>
      </c>
      <c r="AM191" s="216">
        <f t="shared" si="35"/>
        <v>8.1020357469785802E-3</v>
      </c>
      <c r="AN191" s="216" t="e" cm="1">
        <f t="array" ref="AN191">_xlfn.IFS(
    FALSE, N("Check if X1 shading is ON"),
    $AN$50&lt;&gt;"x", NA(),
    FALSE, N("Check if case is 'LEFT' and x axis value less than z score"),
    AND($Y$69 = "LEFT", $AL191 &lt; IF($AC$69="", 0, $AC$69)), $AM191,
    FALSE, N("Check if case is 'RIGHT' and x axis value greater than z score"),
    AND($Y$69 = "RIGHT", $AL191 &gt; IF($AC$69="", 0, $AC$69)), $AM191,
    FALSE, N("Check if case is 'TWO' and both directions"),
    AND(
        $Y$69 = "TWO",
        OR($AL191 &lt; -ABS($AC$69), $AL191 &gt; ABS($AC$70))
    ), $AM191,
    FALSE, N("Default case: Return NA()"),
    TRUE, NA()
)</f>
        <v>#N/A</v>
      </c>
      <c r="AO191" s="216" t="e" cm="1">
        <f t="array" ref="AO191">_xlfn.IFS(
    FALSE, N("Check if X1 shading is ON"),
    $AN$50&lt;&gt;"x", NA(),
    FALSE, N("Check if case is 'LEFT' and x axis value less than z score"),
    AND($Y$70 = "LEFT", $AL191 &lt; IF($AC$70="", 0, $AC$70)), $AM191,
    FALSE, N("Check if case is 'RIGHT' and x axis value greater than z score"),
    AND($Y$70 = "RIGHT", $AL191 &gt; IF($AC$70="", 0, $AC$70)), $AM191,
    FALSE, N("Default case: Return NA()"),
    TRUE, NA()
)</f>
        <v>#N/A</v>
      </c>
      <c r="AP191" s="216" t="e" cm="1">
        <f t="array" ref="AP191">_xlfn.IFS(
    FALSE, N("Check if X1 shading is ON"),
    $AP$50&lt;&gt;"x", NA(),
    FALSE, N("Check if case is 'LEFT' and x axis value less than z score"),
    AND($Y$73 = "LEFT", $AL191 &lt; IF($AC$73="", 0, $AC$73)), $AM191,
    FALSE, N("Check if case is 'RIGHT' and x axis value greater than z score"),
    AND($Y$73 = "RIGHT", $AL191 &gt; IF($AC$73="", 0, $AC$73)), $AM191,
    FALSE, N("Check if case is 'TWO' and both directions"),
    AND(
        $Y$73 = "TWO",
        OR($AL191 &lt; -ABS($AC$73), $AL191 &gt; ABS($AC$73))
    ), $AM191,
    FALSE, N("Default case: Return NA()"),
    TRUE, NA()
)</f>
        <v>#N/A</v>
      </c>
      <c r="AQ191" s="65"/>
      <c r="AR191" s="211">
        <v>0.16666666666666449</v>
      </c>
      <c r="AS191" s="211">
        <v>0.32600000000000001</v>
      </c>
      <c r="AT191" s="211">
        <f t="shared" si="20"/>
        <v>0.32600000000000001</v>
      </c>
      <c r="AU191" s="211" t="str">
        <f t="shared" si="21"/>
        <v>x</v>
      </c>
    </row>
    <row r="192" spans="8:47" s="21" customFormat="1" ht="15.5">
      <c r="V192" s="104"/>
      <c r="W192" s="104"/>
      <c r="X192" s="104"/>
      <c r="Y192" s="104"/>
      <c r="Z192" s="104"/>
      <c r="AA192" s="104"/>
      <c r="AB192" s="104"/>
      <c r="AC192" s="104"/>
      <c r="AD192" s="104"/>
      <c r="AE192" s="104"/>
      <c r="AF192" s="104"/>
      <c r="AG192" s="104"/>
      <c r="AH192" s="104"/>
      <c r="AI192" s="65"/>
      <c r="AJ192" s="65"/>
      <c r="AK192" s="65"/>
      <c r="AL192" s="216">
        <f t="shared" si="39"/>
        <v>2.8333333333333295</v>
      </c>
      <c r="AM192" s="216">
        <f t="shared" si="35"/>
        <v>7.2060997646093061E-3</v>
      </c>
      <c r="AN192" s="216" t="e" cm="1">
        <f t="array" ref="AN192">_xlfn.IFS(
    FALSE, N("Check if X1 shading is ON"),
    $AN$50&lt;&gt;"x", NA(),
    FALSE, N("Check if case is 'LEFT' and x axis value less than z score"),
    AND($Y$69 = "LEFT", $AL192 &lt; IF($AC$69="", 0, $AC$69)), $AM192,
    FALSE, N("Check if case is 'RIGHT' and x axis value greater than z score"),
    AND($Y$69 = "RIGHT", $AL192 &gt; IF($AC$69="", 0, $AC$69)), $AM192,
    FALSE, N("Check if case is 'TWO' and both directions"),
    AND(
        $Y$69 = "TWO",
        OR($AL192 &lt; -ABS($AC$69), $AL192 &gt; ABS($AC$70))
    ), $AM192,
    FALSE, N("Default case: Return NA()"),
    TRUE, NA()
)</f>
        <v>#N/A</v>
      </c>
      <c r="AO192" s="216" t="e" cm="1">
        <f t="array" ref="AO192">_xlfn.IFS(
    FALSE, N("Check if X1 shading is ON"),
    $AN$50&lt;&gt;"x", NA(),
    FALSE, N("Check if case is 'LEFT' and x axis value less than z score"),
    AND($Y$70 = "LEFT", $AL192 &lt; IF($AC$70="", 0, $AC$70)), $AM192,
    FALSE, N("Check if case is 'RIGHT' and x axis value greater than z score"),
    AND($Y$70 = "RIGHT", $AL192 &gt; IF($AC$70="", 0, $AC$70)), $AM192,
    FALSE, N("Default case: Return NA()"),
    TRUE, NA()
)</f>
        <v>#N/A</v>
      </c>
      <c r="AP192" s="216" t="e" cm="1">
        <f t="array" ref="AP192">_xlfn.IFS(
    FALSE, N("Check if X1 shading is ON"),
    $AP$50&lt;&gt;"x", NA(),
    FALSE, N("Check if case is 'LEFT' and x axis value less than z score"),
    AND($Y$73 = "LEFT", $AL192 &lt; IF($AC$73="", 0, $AC$73)), $AM192,
    FALSE, N("Check if case is 'RIGHT' and x axis value greater than z score"),
    AND($Y$73 = "RIGHT", $AL192 &gt; IF($AC$73="", 0, $AC$73)), $AM192,
    FALSE, N("Check if case is 'TWO' and both directions"),
    AND(
        $Y$73 = "TWO",
        OR($AL192 &lt; -ABS($AC$73), $AL192 &gt; ABS($AC$73))
    ), $AM192,
    FALSE, N("Default case: Return NA()"),
    TRUE, NA()
)</f>
        <v>#N/A</v>
      </c>
      <c r="AQ192" s="65"/>
      <c r="AR192" s="211">
        <v>0.33333333333333115</v>
      </c>
      <c r="AS192" s="211">
        <v>0.32600000000000001</v>
      </c>
      <c r="AT192" s="211">
        <f t="shared" si="20"/>
        <v>0.32600000000000001</v>
      </c>
      <c r="AU192" s="211" t="str">
        <f t="shared" si="21"/>
        <v>x</v>
      </c>
    </row>
    <row r="193" spans="22:47" s="21" customFormat="1" ht="15.5">
      <c r="V193" s="104"/>
      <c r="W193" s="104"/>
      <c r="X193" s="104"/>
      <c r="Y193" s="104"/>
      <c r="Z193" s="104"/>
      <c r="AA193" s="104"/>
      <c r="AB193" s="104"/>
      <c r="AC193" s="104"/>
      <c r="AD193" s="104"/>
      <c r="AE193" s="104"/>
      <c r="AF193" s="104"/>
      <c r="AG193" s="104"/>
      <c r="AH193" s="104"/>
      <c r="AI193" s="65"/>
      <c r="AJ193" s="65"/>
      <c r="AK193" s="65"/>
      <c r="AL193" s="216">
        <f t="shared" si="39"/>
        <v>2.874999999999996</v>
      </c>
      <c r="AM193" s="216">
        <f t="shared" si="35"/>
        <v>6.3981203107236302E-3</v>
      </c>
      <c r="AN193" s="216" t="e" cm="1">
        <f t="array" ref="AN193">_xlfn.IFS(
    FALSE, N("Check if X1 shading is ON"),
    $AN$50&lt;&gt;"x", NA(),
    FALSE, N("Check if case is 'LEFT' and x axis value less than z score"),
    AND($Y$69 = "LEFT", $AL193 &lt; IF($AC$69="", 0, $AC$69)), $AM193,
    FALSE, N("Check if case is 'RIGHT' and x axis value greater than z score"),
    AND($Y$69 = "RIGHT", $AL193 &gt; IF($AC$69="", 0, $AC$69)), $AM193,
    FALSE, N("Check if case is 'TWO' and both directions"),
    AND(
        $Y$69 = "TWO",
        OR($AL193 &lt; -ABS($AC$69), $AL193 &gt; ABS($AC$70))
    ), $AM193,
    FALSE, N("Default case: Return NA()"),
    TRUE, NA()
)</f>
        <v>#N/A</v>
      </c>
      <c r="AO193" s="216" t="e" cm="1">
        <f t="array" ref="AO193">_xlfn.IFS(
    FALSE, N("Check if X1 shading is ON"),
    $AN$50&lt;&gt;"x", NA(),
    FALSE, N("Check if case is 'LEFT' and x axis value less than z score"),
    AND($Y$70 = "LEFT", $AL193 &lt; IF($AC$70="", 0, $AC$70)), $AM193,
    FALSE, N("Check if case is 'RIGHT' and x axis value greater than z score"),
    AND($Y$70 = "RIGHT", $AL193 &gt; IF($AC$70="", 0, $AC$70)), $AM193,
    FALSE, N("Default case: Return NA()"),
    TRUE, NA()
)</f>
        <v>#N/A</v>
      </c>
      <c r="AP193" s="216" t="e" cm="1">
        <f t="array" ref="AP193">_xlfn.IFS(
    FALSE, N("Check if X1 shading is ON"),
    $AP$50&lt;&gt;"x", NA(),
    FALSE, N("Check if case is 'LEFT' and x axis value less than z score"),
    AND($Y$73 = "LEFT", $AL193 &lt; IF($AC$73="", 0, $AC$73)), $AM193,
    FALSE, N("Check if case is 'RIGHT' and x axis value greater than z score"),
    AND($Y$73 = "RIGHT", $AL193 &gt; IF($AC$73="", 0, $AC$73)), $AM193,
    FALSE, N("Check if case is 'TWO' and both directions"),
    AND(
        $Y$73 = "TWO",
        OR($AL193 &lt; -ABS($AC$73), $AL193 &gt; ABS($AC$73))
    ), $AM193,
    FALSE, N("Default case: Return NA()"),
    TRUE, NA()
)</f>
        <v>#N/A</v>
      </c>
      <c r="AQ193" s="65"/>
      <c r="AR193" s="211">
        <v>0.49999999999999789</v>
      </c>
      <c r="AS193" s="211">
        <v>0.32600000000000001</v>
      </c>
      <c r="AT193" s="211">
        <f t="shared" si="20"/>
        <v>0.32600000000000001</v>
      </c>
      <c r="AU193" s="211" t="str">
        <f t="shared" si="21"/>
        <v>x</v>
      </c>
    </row>
    <row r="194" spans="22:47" s="21" customFormat="1" ht="15.5">
      <c r="V194" s="104"/>
      <c r="W194" s="104"/>
      <c r="X194" s="104"/>
      <c r="Y194" s="104"/>
      <c r="Z194" s="104"/>
      <c r="AA194" s="104"/>
      <c r="AB194" s="104"/>
      <c r="AC194" s="104"/>
      <c r="AD194" s="104"/>
      <c r="AE194" s="104"/>
      <c r="AF194" s="104"/>
      <c r="AG194" s="104"/>
      <c r="AH194" s="104"/>
      <c r="AI194" s="65"/>
      <c r="AJ194" s="65"/>
      <c r="AK194" s="65"/>
      <c r="AL194" s="216">
        <f t="shared" si="39"/>
        <v>2.9166666666666625</v>
      </c>
      <c r="AM194" s="216">
        <f t="shared" si="35"/>
        <v>5.6708812194459562E-3</v>
      </c>
      <c r="AN194" s="216" t="e" cm="1">
        <f t="array" ref="AN194">_xlfn.IFS(
    FALSE, N("Check if X1 shading is ON"),
    $AN$50&lt;&gt;"x", NA(),
    FALSE, N("Check if case is 'LEFT' and x axis value less than z score"),
    AND($Y$69 = "LEFT", $AL194 &lt; IF($AC$69="", 0, $AC$69)), $AM194,
    FALSE, N("Check if case is 'RIGHT' and x axis value greater than z score"),
    AND($Y$69 = "RIGHT", $AL194 &gt; IF($AC$69="", 0, $AC$69)), $AM194,
    FALSE, N("Check if case is 'TWO' and both directions"),
    AND(
        $Y$69 = "TWO",
        OR($AL194 &lt; -ABS($AC$69), $AL194 &gt; ABS($AC$70))
    ), $AM194,
    FALSE, N("Default case: Return NA()"),
    TRUE, NA()
)</f>
        <v>#N/A</v>
      </c>
      <c r="AO194" s="216" t="e" cm="1">
        <f t="array" ref="AO194">_xlfn.IFS(
    FALSE, N("Check if X1 shading is ON"),
    $AN$50&lt;&gt;"x", NA(),
    FALSE, N("Check if case is 'LEFT' and x axis value less than z score"),
    AND($Y$70 = "LEFT", $AL194 &lt; IF($AC$70="", 0, $AC$70)), $AM194,
    FALSE, N("Check if case is 'RIGHT' and x axis value greater than z score"),
    AND($Y$70 = "RIGHT", $AL194 &gt; IF($AC$70="", 0, $AC$70)), $AM194,
    FALSE, N("Default case: Return NA()"),
    TRUE, NA()
)</f>
        <v>#N/A</v>
      </c>
      <c r="AP194" s="216" t="e" cm="1">
        <f t="array" ref="AP194">_xlfn.IFS(
    FALSE, N("Check if X1 shading is ON"),
    $AP$50&lt;&gt;"x", NA(),
    FALSE, N("Check if case is 'LEFT' and x axis value less than z score"),
    AND($Y$73 = "LEFT", $AL194 &lt; IF($AC$73="", 0, $AC$73)), $AM194,
    FALSE, N("Check if case is 'RIGHT' and x axis value greater than z score"),
    AND($Y$73 = "RIGHT", $AL194 &gt; IF($AC$73="", 0, $AC$73)), $AM194,
    FALSE, N("Check if case is 'TWO' and both directions"),
    AND(
        $Y$73 = "TWO",
        OR($AL194 &lt; -ABS($AC$73), $AL194 &gt; ABS($AC$73))
    ), $AM194,
    FALSE, N("Default case: Return NA()"),
    TRUE, NA()
)</f>
        <v>#N/A</v>
      </c>
      <c r="AQ194" s="65"/>
      <c r="AR194" s="211">
        <v>-0.33333333333333548</v>
      </c>
      <c r="AS194" s="211">
        <v>0.35</v>
      </c>
      <c r="AT194" s="211">
        <f t="shared" si="20"/>
        <v>0.35</v>
      </c>
      <c r="AU194" s="211" t="str">
        <f t="shared" si="21"/>
        <v>x</v>
      </c>
    </row>
    <row r="195" spans="22:47" s="21" customFormat="1" ht="15.5">
      <c r="V195" s="163"/>
      <c r="W195" s="163"/>
      <c r="X195" s="163"/>
      <c r="Y195" s="163"/>
      <c r="Z195" s="163"/>
      <c r="AA195" s="163"/>
      <c r="AB195" s="163"/>
      <c r="AC195" s="163"/>
      <c r="AD195" s="163"/>
      <c r="AE195" s="163"/>
      <c r="AF195" s="163"/>
      <c r="AG195" s="163"/>
      <c r="AH195" s="163"/>
      <c r="AI195" s="163"/>
      <c r="AJ195" s="65"/>
      <c r="AK195" s="65"/>
      <c r="AL195" s="216">
        <f t="shared" si="39"/>
        <v>2.958333333333329</v>
      </c>
      <c r="AM195" s="216">
        <f t="shared" si="35"/>
        <v>5.01758473893272E-3</v>
      </c>
      <c r="AN195" s="216" t="e" cm="1">
        <f t="array" ref="AN195">_xlfn.IFS(
    FALSE, N("Check if X1 shading is ON"),
    $AN$50&lt;&gt;"x", NA(),
    FALSE, N("Check if case is 'LEFT' and x axis value less than z score"),
    AND($Y$69 = "LEFT", $AL195 &lt; IF($AC$69="", 0, $AC$69)), $AM195,
    FALSE, N("Check if case is 'RIGHT' and x axis value greater than z score"),
    AND($Y$69 = "RIGHT", $AL195 &gt; IF($AC$69="", 0, $AC$69)), $AM195,
    FALSE, N("Check if case is 'TWO' and both directions"),
    AND(
        $Y$69 = "TWO",
        OR($AL195 &lt; -ABS($AC$69), $AL195 &gt; ABS($AC$70))
    ), $AM195,
    FALSE, N("Default case: Return NA()"),
    TRUE, NA()
)</f>
        <v>#N/A</v>
      </c>
      <c r="AO195" s="216" t="e" cm="1">
        <f t="array" ref="AO195">_xlfn.IFS(
    FALSE, N("Check if X1 shading is ON"),
    $AN$50&lt;&gt;"x", NA(),
    FALSE, N("Check if case is 'LEFT' and x axis value less than z score"),
    AND($Y$70 = "LEFT", $AL195 &lt; IF($AC$70="", 0, $AC$70)), $AM195,
    FALSE, N("Check if case is 'RIGHT' and x axis value greater than z score"),
    AND($Y$70 = "RIGHT", $AL195 &gt; IF($AC$70="", 0, $AC$70)), $AM195,
    FALSE, N("Default case: Return NA()"),
    TRUE, NA()
)</f>
        <v>#N/A</v>
      </c>
      <c r="AP195" s="216" t="e" cm="1">
        <f t="array" ref="AP195">_xlfn.IFS(
    FALSE, N("Check if X1 shading is ON"),
    $AP$50&lt;&gt;"x", NA(),
    FALSE, N("Check if case is 'LEFT' and x axis value less than z score"),
    AND($Y$73 = "LEFT", $AL195 &lt; IF($AC$73="", 0, $AC$73)), $AM195,
    FALSE, N("Check if case is 'RIGHT' and x axis value greater than z score"),
    AND($Y$73 = "RIGHT", $AL195 &gt; IF($AC$73="", 0, $AC$73)), $AM195,
    FALSE, N("Check if case is 'TWO' and both directions"),
    AND(
        $Y$73 = "TWO",
        OR($AL195 &lt; -ABS($AC$73), $AL195 &gt; ABS($AC$73))
    ), $AM195,
    FALSE, N("Default case: Return NA()"),
    TRUE, NA()
)</f>
        <v>#N/A</v>
      </c>
      <c r="AQ195" s="65"/>
      <c r="AR195" s="211">
        <v>-0.16666666666666879</v>
      </c>
      <c r="AS195" s="211">
        <v>0.35</v>
      </c>
      <c r="AT195" s="211">
        <f t="shared" si="20"/>
        <v>0.35</v>
      </c>
      <c r="AU195" s="211" t="str">
        <f t="shared" si="21"/>
        <v>x</v>
      </c>
    </row>
    <row r="196" spans="22:47" s="21" customFormat="1" ht="15.5">
      <c r="V196" s="163"/>
      <c r="W196" s="163"/>
      <c r="X196" s="163"/>
      <c r="Y196" s="163"/>
      <c r="Z196" s="163"/>
      <c r="AA196" s="163"/>
      <c r="AB196" s="163"/>
      <c r="AC196" s="163"/>
      <c r="AD196" s="163"/>
      <c r="AE196" s="163"/>
      <c r="AF196" s="163"/>
      <c r="AG196" s="163"/>
      <c r="AH196" s="163"/>
      <c r="AI196" s="163"/>
      <c r="AJ196" s="65"/>
      <c r="AK196" s="65"/>
      <c r="AL196" s="216">
        <f t="shared" si="39"/>
        <v>2.9999999999999956</v>
      </c>
      <c r="AM196" s="216">
        <f t="shared" si="35"/>
        <v>4.4318484119380665E-3</v>
      </c>
      <c r="AN196" s="216" t="e" cm="1">
        <f t="array" ref="AN196">_xlfn.IFS(
    FALSE, N("Check if X1 shading is ON"),
    $AN$50&lt;&gt;"x", NA(),
    FALSE, N("Check if case is 'LEFT' and x axis value less than z score"),
    AND($Y$69 = "LEFT", $AL196 &lt; IF($AC$69="", 0, $AC$69)), $AM196,
    FALSE, N("Check if case is 'RIGHT' and x axis value greater than z score"),
    AND($Y$69 = "RIGHT", $AL196 &gt; IF($AC$69="", 0, $AC$69)), $AM196,
    FALSE, N("Check if case is 'TWO' and both directions"),
    AND(
        $Y$69 = "TWO",
        OR($AL196 &lt; -ABS($AC$69), $AL196 &gt; ABS($AC$70))
    ), $AM196,
    FALSE, N("Default case: Return NA()"),
    TRUE, NA()
)</f>
        <v>#N/A</v>
      </c>
      <c r="AO196" s="216" t="e" cm="1">
        <f t="array" ref="AO196">_xlfn.IFS(
    FALSE, N("Check if X1 shading is ON"),
    $AN$50&lt;&gt;"x", NA(),
    FALSE, N("Check if case is 'LEFT' and x axis value less than z score"),
    AND($Y$70 = "LEFT", $AL196 &lt; IF($AC$70="", 0, $AC$70)), $AM196,
    FALSE, N("Check if case is 'RIGHT' and x axis value greater than z score"),
    AND($Y$70 = "RIGHT", $AL196 &gt; IF($AC$70="", 0, $AC$70)), $AM196,
    FALSE, N("Default case: Return NA()"),
    TRUE, NA()
)</f>
        <v>#N/A</v>
      </c>
      <c r="AP196" s="216" t="e" cm="1">
        <f t="array" ref="AP196">_xlfn.IFS(
    FALSE, N("Check if X1 shading is ON"),
    $AP$50&lt;&gt;"x", NA(),
    FALSE, N("Check if case is 'LEFT' and x axis value less than z score"),
    AND($Y$73 = "LEFT", $AL196 &lt; IF($AC$73="", 0, $AC$73)), $AM196,
    FALSE, N("Check if case is 'RIGHT' and x axis value greater than z score"),
    AND($Y$73 = "RIGHT", $AL196 &gt; IF($AC$73="", 0, $AC$73)), $AM196,
    FALSE, N("Check if case is 'TWO' and both directions"),
    AND(
        $Y$73 = "TWO",
        OR($AL196 &lt; -ABS($AC$73), $AL196 &gt; ABS($AC$73))
    ), $AM196,
    FALSE, N("Default case: Return NA()"),
    TRUE, NA()
)</f>
        <v>#N/A</v>
      </c>
      <c r="AQ196" s="65"/>
      <c r="AR196" s="211">
        <v>0.16666666666666449</v>
      </c>
      <c r="AS196" s="211">
        <v>0.35</v>
      </c>
      <c r="AT196" s="211">
        <f t="shared" si="20"/>
        <v>0.35</v>
      </c>
      <c r="AU196" s="211" t="str">
        <f t="shared" si="21"/>
        <v>x</v>
      </c>
    </row>
    <row r="197" spans="22:47" s="21" customFormat="1" ht="15.5">
      <c r="V197" s="163"/>
      <c r="W197" s="163"/>
      <c r="X197" s="163"/>
      <c r="Y197" s="163"/>
      <c r="Z197" s="163"/>
      <c r="AA197" s="163"/>
      <c r="AB197" s="163"/>
      <c r="AC197" s="163"/>
      <c r="AD197" s="163"/>
      <c r="AE197" s="163"/>
      <c r="AF197" s="163"/>
      <c r="AG197" s="163"/>
      <c r="AH197" s="163"/>
      <c r="AI197" s="163"/>
      <c r="AJ197" s="65"/>
      <c r="AK197" s="65"/>
      <c r="AL197" s="65"/>
      <c r="AM197" s="65"/>
      <c r="AN197" s="67"/>
      <c r="AO197" s="67"/>
      <c r="AP197" s="67"/>
      <c r="AQ197" s="65"/>
      <c r="AR197" s="211">
        <v>0.33333333333333115</v>
      </c>
      <c r="AS197" s="211">
        <v>0.35</v>
      </c>
      <c r="AT197" s="211">
        <f t="shared" si="20"/>
        <v>0.35</v>
      </c>
      <c r="AU197" s="211" t="str">
        <f t="shared" si="21"/>
        <v>x</v>
      </c>
    </row>
    <row r="198" spans="22:47" s="21" customFormat="1" ht="15.5">
      <c r="V198" s="163"/>
      <c r="W198" s="163"/>
      <c r="X198" s="163"/>
      <c r="Y198" s="163"/>
      <c r="Z198" s="163"/>
      <c r="AA198" s="163"/>
      <c r="AB198" s="163"/>
      <c r="AC198" s="163"/>
      <c r="AD198" s="163"/>
      <c r="AE198" s="163"/>
      <c r="AF198" s="163"/>
      <c r="AG198" s="163"/>
      <c r="AH198" s="163"/>
      <c r="AI198" s="163"/>
      <c r="AJ198" s="65"/>
      <c r="AK198" s="65"/>
      <c r="AL198" s="65"/>
      <c r="AM198" s="65"/>
      <c r="AN198" s="67"/>
      <c r="AO198" s="67"/>
      <c r="AP198" s="67"/>
      <c r="AQ198" s="65"/>
      <c r="AR198" s="211">
        <v>-0.16666666666666879</v>
      </c>
      <c r="AS198" s="211">
        <v>0.374</v>
      </c>
      <c r="AT198" s="211">
        <f t="shared" ref="AT198:AT199" si="40">IF($AT$4="x",AS198,NA())</f>
        <v>0.374</v>
      </c>
      <c r="AU198" s="211" t="str">
        <f t="shared" ref="AU198:AU199" si="41">IF($AB$68="","",$AB$68)</f>
        <v>x</v>
      </c>
    </row>
    <row r="199" spans="22:47" s="21" customFormat="1" ht="15.5">
      <c r="V199" s="163"/>
      <c r="W199" s="163"/>
      <c r="X199" s="163"/>
      <c r="Y199" s="163"/>
      <c r="Z199" s="163"/>
      <c r="AA199" s="163"/>
      <c r="AB199" s="163"/>
      <c r="AC199" s="163"/>
      <c r="AD199" s="163"/>
      <c r="AE199" s="163"/>
      <c r="AF199" s="163"/>
      <c r="AG199" s="163"/>
      <c r="AH199" s="163"/>
      <c r="AI199" s="163"/>
      <c r="AJ199" s="104"/>
      <c r="AK199" s="104"/>
      <c r="AL199" s="104"/>
      <c r="AM199" s="104"/>
      <c r="AN199" s="161"/>
      <c r="AO199" s="161"/>
      <c r="AP199" s="161"/>
      <c r="AQ199" s="104"/>
      <c r="AR199" s="211">
        <v>0.16666666666666449</v>
      </c>
      <c r="AS199" s="211">
        <v>0.374</v>
      </c>
      <c r="AT199" s="211">
        <f t="shared" si="40"/>
        <v>0.374</v>
      </c>
      <c r="AU199" s="211" t="str">
        <f t="shared" si="41"/>
        <v>x</v>
      </c>
    </row>
  </sheetData>
  <mergeCells count="16">
    <mergeCell ref="I56:L56"/>
    <mergeCell ref="O56:Q56"/>
    <mergeCell ref="K3:M3"/>
    <mergeCell ref="K4:M5"/>
    <mergeCell ref="K6:M8"/>
    <mergeCell ref="O21:T21"/>
    <mergeCell ref="O22:T25"/>
    <mergeCell ref="I62:L62"/>
    <mergeCell ref="I63:L63"/>
    <mergeCell ref="I64:L64"/>
    <mergeCell ref="I57:L57"/>
    <mergeCell ref="O57:Q59"/>
    <mergeCell ref="I58:L58"/>
    <mergeCell ref="I59:L59"/>
    <mergeCell ref="I60:L60"/>
    <mergeCell ref="I61:L61"/>
  </mergeCells>
  <conditionalFormatting sqref="A1:A2">
    <cfRule type="expression" dxfId="40" priority="12">
      <formula>$A$2/$B$2&gt;=0.076</formula>
    </cfRule>
  </conditionalFormatting>
  <conditionalFormatting sqref="A1:O2 Q1:R1 X1:AO2 P2:R2">
    <cfRule type="expression" dxfId="39" priority="5">
      <formula>$P$1="Feedback OFF"</formula>
    </cfRule>
  </conditionalFormatting>
  <conditionalFormatting sqref="A3:AA100">
    <cfRule type="expression" dxfId="37" priority="2" stopIfTrue="1">
      <formula>$D$2="DRAGGING CELLS IS NOT PERMITTED. PLEASE UNDO LAST ACTION!!"</formula>
    </cfRule>
  </conditionalFormatting>
  <conditionalFormatting sqref="B1:B2">
    <cfRule type="expression" dxfId="32" priority="13">
      <formula>$A$2/$B$2&gt;=0.153</formula>
    </cfRule>
  </conditionalFormatting>
  <conditionalFormatting sqref="C1:C2">
    <cfRule type="expression" dxfId="31" priority="14">
      <formula>$A$2/$B$2&gt;=0.23</formula>
    </cfRule>
  </conditionalFormatting>
  <conditionalFormatting sqref="D1:D2">
    <cfRule type="expression" dxfId="30" priority="15">
      <formula>$A$2/$B$2&gt;=0.307</formula>
    </cfRule>
  </conditionalFormatting>
  <conditionalFormatting sqref="E1:E2">
    <cfRule type="expression" dxfId="29" priority="16">
      <formula>$A$2/$B$2&gt;=0.384</formula>
    </cfRule>
  </conditionalFormatting>
  <conditionalFormatting sqref="F1:F2">
    <cfRule type="expression" dxfId="28" priority="17">
      <formula>$A$2/$B$2&gt;=0.461</formula>
    </cfRule>
  </conditionalFormatting>
  <conditionalFormatting sqref="G1:G2">
    <cfRule type="expression" dxfId="27" priority="18">
      <formula>$A$2/$B$2&gt;=0.538</formula>
    </cfRule>
  </conditionalFormatting>
  <conditionalFormatting sqref="H1:H2">
    <cfRule type="expression" dxfId="26" priority="19">
      <formula>$A$2/$B$2&gt;=0.615</formula>
    </cfRule>
  </conditionalFormatting>
  <conditionalFormatting sqref="I1:P2">
    <cfRule type="expression" dxfId="24" priority="20">
      <formula>$A$2/$B$2&gt;=0.692</formula>
    </cfRule>
  </conditionalFormatting>
  <conditionalFormatting sqref="L1">
    <cfRule type="expression" dxfId="23" priority="8">
      <formula>$A$2/$B$2&gt;=0.846</formula>
    </cfRule>
  </conditionalFormatting>
  <conditionalFormatting sqref="O1">
    <cfRule type="expression" dxfId="22" priority="11">
      <formula>$A$2/$B$2&gt;=0.846</formula>
    </cfRule>
  </conditionalFormatting>
  <conditionalFormatting sqref="P1">
    <cfRule type="expression" dxfId="21" priority="6">
      <formula>$P$1&lt;&gt;""</formula>
    </cfRule>
  </conditionalFormatting>
  <conditionalFormatting sqref="Q1:R2">
    <cfRule type="expression" dxfId="20" priority="7">
      <formula>$A$2/$B$2&gt;=0.846</formula>
    </cfRule>
  </conditionalFormatting>
  <conditionalFormatting sqref="X1:AF1 AH1:AK1 AM1:AO1 X2:AO2">
    <cfRule type="expression" dxfId="19" priority="21">
      <formula>$A$2/$B$2&gt;=1</formula>
    </cfRule>
  </conditionalFormatting>
  <conditionalFormatting sqref="AG1">
    <cfRule type="expression" dxfId="18" priority="10">
      <formula>$A$2/$B$2&gt;=0.846</formula>
    </cfRule>
  </conditionalFormatting>
  <conditionalFormatting sqref="AL1">
    <cfRule type="expression" dxfId="17" priority="9">
      <formula>$A$2/$B$2&gt;=0.846</formula>
    </cfRule>
  </conditionalFormatting>
  <dataValidations count="9">
    <dataValidation type="whole" allowBlank="1" showInputMessage="1" showErrorMessage="1" sqref="S48 AE54" xr:uid="{54AB7CE8-723B-4F02-A0E0-1061BAC4DB09}">
      <formula1>0</formula1>
      <formula2>3</formula2>
    </dataValidation>
    <dataValidation type="list" allowBlank="1" showInputMessage="1" showErrorMessage="1" sqref="N158" xr:uid="{3A2BE3E6-0E0E-4FCC-89F0-535F16DDB70C}">
      <formula1>"σ, σ(x̅) = σ/√n, σ̂(x̅) = s/√n"</formula1>
    </dataValidation>
    <dataValidation type="list" allowBlank="1" showInputMessage="1" showErrorMessage="1" sqref="P158" xr:uid="{29F5E501-5304-4E56-8BBB-93D977B3D75B}">
      <formula1>"z score, t score"</formula1>
    </dataValidation>
    <dataValidation type="list" allowBlank="1" showInputMessage="1" showErrorMessage="1" sqref="J160:J161 J164" xr:uid="{0A656369-DCA5-44BA-9272-93FA22864A69}">
      <formula1>"normal pop, normal x̅,  T x̅"</formula1>
    </dataValidation>
    <dataValidation type="list" allowBlank="1" showInputMessage="1" showErrorMessage="1" sqref="L160:L161" xr:uid="{B85F892E-A82E-4C23-A5AB-E2088B695891}">
      <formula1>"left, right, two left, two right"</formula1>
    </dataValidation>
    <dataValidation type="list" allowBlank="1" showInputMessage="1" showErrorMessage="1" sqref="L164" xr:uid="{6A3A3A8C-2A98-4855-A83E-E213F5C7D07F}">
      <formula1>"left, right"</formula1>
    </dataValidation>
    <dataValidation type="list" allowBlank="1" showInputMessage="1" showErrorMessage="1" sqref="Q158" xr:uid="{0172738D-8E48-495D-A0AF-DECEC1205362}">
      <formula1>"P(x), P(x̅)"</formula1>
    </dataValidation>
    <dataValidation type="list" allowBlank="1" showInputMessage="1" showErrorMessage="1" sqref="O158 AB50" xr:uid="{4AB14F80-FD18-4D9D-A7C4-BA0F6CD65C16}">
      <formula1>"x, x̅, r"</formula1>
    </dataValidation>
    <dataValidation type="list" allowBlank="1" showInputMessage="1" showErrorMessage="1" sqref="P1" xr:uid="{328FC721-9507-4FCA-9A76-39AD5F4627AA}">
      <formula1>"Feedback ON, Taunting ON, Feedback OFF"</formula1>
    </dataValidation>
  </dataValidations>
  <pageMargins left="0.7" right="0.7" top="0.75" bottom="0.75" header="0.3" footer="0.3"/>
  <pageSetup orientation="portrait" verticalDpi="0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stopIfTrue="1" id="{687BF43A-D1F0-4B72-845F-F460DE5F2BB5}">
            <xm:f>Scoreboard!$E$4="Excel version: Invalid"</xm:f>
            <x14:dxf>
              <font>
                <color rgb="FF9C0006"/>
              </font>
              <fill>
                <patternFill>
                  <fgColor indexed="64"/>
                  <bgColor rgb="FFFFC7CE"/>
                </patternFill>
              </fill>
            </x14:dxf>
          </x14:cfRule>
          <x14:cfRule type="expression" priority="3" stopIfTrue="1" id="{3D41C28E-568B-41C0-B7DF-5883634489E9}">
            <xm:f>Scoreboard!$F$23&lt;&gt;""</xm:f>
            <x14:dxf>
              <font>
                <color rgb="FF9C0006"/>
              </font>
              <fill>
                <patternFill>
                  <fgColor indexed="64"/>
                  <bgColor rgb="FFFFC7CE"/>
                </patternFill>
              </fill>
            </x14:dxf>
          </x14:cfRule>
          <xm:sqref>A3:AA100</xm:sqref>
        </x14:conditionalFormatting>
        <x14:conditionalFormatting xmlns:xm="http://schemas.microsoft.com/office/excel/2006/main">
          <x14:cfRule type="expression" priority="22" stopIfTrue="1" id="{11A91233-B96A-43DA-BF36-6421F90838D4}">
            <xm:f>AND($P$1&lt;&gt;"Feedback OFF",IF('Empirical RuleSC'!A3=FeedbackSFX!$C$2, TRUE, FALSE))</xm:f>
            <x14:dxf>
              <fill>
                <patternFill>
                  <bgColor rgb="FFCEEED0"/>
                </patternFill>
              </fill>
            </x14:dxf>
          </x14:cfRule>
          <x14:cfRule type="expression" priority="23" stopIfTrue="1" id="{A1ABEB01-5BF5-41EF-8786-3A1362F44856}">
            <xm:f>AND($P$1&lt;&gt;"Feedback OFF",IF('Empirical RuleSC'!A3=FeedbackSFX!$K$2, TRUE, FALSE))</xm:f>
            <x14:dxf>
              <fill>
                <patternFill>
                  <bgColor rgb="FFFFFF64"/>
                </patternFill>
              </fill>
            </x14:dxf>
          </x14:cfRule>
          <x14:cfRule type="expression" priority="24" stopIfTrue="1" id="{CEE81BB6-2C69-4A15-AFD6-ABA45DB98461}">
            <xm:f>AND($P$1&lt;&gt;"Feedback OFF",AND(IF('Empirical RuleSC'!A3&lt;&gt;FeedbackSFX!$C$2, TRUE, FALSE),'Empirical RuleSC'!A3&lt;&gt;"",_xlfn.ISFORMULA('Empirical RuleSC'!A3)))</xm:f>
            <x14:dxf>
              <fill>
                <patternFill>
                  <bgColor rgb="FFFF99CC"/>
                </patternFill>
              </fill>
            </x14:dxf>
          </x14:cfRule>
          <xm:sqref>A3:BH199</xm:sqref>
        </x14:conditionalFormatting>
        <x14:conditionalFormatting xmlns:xm="http://schemas.microsoft.com/office/excel/2006/main">
          <x14:cfRule type="expression" priority="4" stopIfTrue="1" id="{3899589A-2B62-4870-9E5D-9C8041BA7D35}">
            <xm:f>Scoreboard!$F$23&lt;&gt;""</xm:f>
            <x14:dxf>
              <font>
                <color rgb="FF9C0006"/>
              </font>
              <fill>
                <patternFill>
                  <fgColor indexed="64"/>
                  <bgColor rgb="FFFFC7CE"/>
                </patternFill>
              </fill>
            </x14:dxf>
          </x14:cfRule>
          <xm:sqref>I1:N1</xm:sqref>
        </x14:conditionalFormatting>
      </x14:conditionalFormatting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83DEFF-773C-46FA-B8D4-8230D2E7AB78}">
  <sheetPr>
    <tabColor rgb="FF4FADEA"/>
  </sheetPr>
  <dimension ref="A1:BH199"/>
  <sheetViews>
    <sheetView showGridLines="0" zoomScale="73" zoomScaleNormal="73" workbookViewId="0">
      <pane ySplit="2" topLeftCell="A3" activePane="bottomLeft" state="frozen"/>
      <selection pane="bottomLeft" activeCell="A3" sqref="A3:XFD3"/>
    </sheetView>
  </sheetViews>
  <sheetFormatPr defaultColWidth="10.81640625" defaultRowHeight="7"/>
  <cols>
    <col min="1" max="1" width="3.36328125" style="193" customWidth="1"/>
    <col min="2" max="2" width="13.26953125" style="193" customWidth="1"/>
    <col min="3" max="3" width="12.81640625" style="193" customWidth="1"/>
    <col min="4" max="4" width="12" style="193" customWidth="1"/>
    <col min="5" max="5" width="11.1796875" style="194" customWidth="1"/>
    <col min="6" max="6" width="7.36328125" style="193" bestFit="1" customWidth="1"/>
    <col min="7" max="7" width="28.90625" style="193" bestFit="1" customWidth="1"/>
    <col min="8" max="8" width="37.81640625" style="193" customWidth="1"/>
    <col min="9" max="9" width="27" style="193" customWidth="1"/>
    <col min="10" max="10" width="19.81640625" style="193" customWidth="1"/>
    <col min="11" max="11" width="10.81640625" style="193"/>
    <col min="12" max="12" width="18" style="193" customWidth="1"/>
    <col min="13" max="14" width="10.90625" style="193" bestFit="1" customWidth="1"/>
    <col min="15" max="15" width="13.1796875" style="193" customWidth="1"/>
    <col min="16" max="16" width="13.7265625" style="193" bestFit="1" customWidth="1"/>
    <col min="17" max="17" width="14.453125" style="193" bestFit="1" customWidth="1"/>
    <col min="18" max="18" width="7.81640625" style="193" customWidth="1"/>
    <col min="19" max="19" width="10.90625" style="193" bestFit="1" customWidth="1"/>
    <col min="20" max="20" width="24.90625" style="193" bestFit="1" customWidth="1"/>
    <col min="21" max="21" width="100.1796875" style="193" customWidth="1"/>
    <col min="22" max="23" width="11.81640625" style="193" customWidth="1"/>
    <col min="24" max="25" width="20.1796875" style="193" customWidth="1"/>
    <col min="26" max="26" width="23.26953125" style="193" bestFit="1" customWidth="1"/>
    <col min="27" max="27" width="17.26953125" style="193" bestFit="1" customWidth="1"/>
    <col min="28" max="28" width="13.90625" style="193" bestFit="1" customWidth="1"/>
    <col min="29" max="29" width="12.36328125" style="193" bestFit="1" customWidth="1"/>
    <col min="30" max="30" width="13.6328125" style="193" bestFit="1" customWidth="1"/>
    <col min="31" max="31" width="8.1796875" style="193" bestFit="1" customWidth="1"/>
    <col min="32" max="32" width="53" style="193" customWidth="1"/>
    <col min="33" max="37" width="15" style="193" customWidth="1"/>
    <col min="38" max="38" width="14.453125" style="193" customWidth="1"/>
    <col min="39" max="39" width="16.1796875" style="193" bestFit="1" customWidth="1"/>
    <col min="40" max="42" width="10.90625" style="193" bestFit="1" customWidth="1"/>
    <col min="43" max="43" width="10.81640625" style="193"/>
    <col min="44" max="46" width="10.90625" style="193" bestFit="1" customWidth="1"/>
    <col min="47" max="56" width="10.81640625" style="193"/>
    <col min="57" max="61" width="11" style="193" customWidth="1"/>
    <col min="62" max="16384" width="10.81640625" style="193"/>
  </cols>
  <sheetData>
    <row r="1" spans="1:60" ht="22" customHeight="1">
      <c r="A1" s="194" t="s">
        <v>781</v>
      </c>
      <c r="B1" s="194" t="s">
        <v>463</v>
      </c>
      <c r="C1" s="194" t="s">
        <v>782</v>
      </c>
      <c r="D1" s="196" t="str" cm="1">
        <f t="array" aca="1" ref="D1" ca="1">IFERROR(
    _xlfn.LET(
        _xlpm.FileName, MID(CELL("filename", A1), FIND("]", CELL("filename", A1)) + 1, 255),
        _xlpm.DynamicRef, INDIRECT("'#_" &amp; _xlpm.FileName &amp; "'!" &amp; C2),
        IF(
            TYPE(_xlpm.DynamicRef) = 1,
            VLOOKUP(
                CELL("format", _xlpm.DynamicRef),
                FormatCodesSFX!$A$4:$B$53,
                2,
                FALSE
            ),
            _xlfn.SWITCH(
                TYPE(_xlpm.DynamicRef),
                2, "short text",
                4, "logical",
                16, "error",
                64, "long text",
                "Other"
            )
        )
    ),
    "Error in formula"
)</f>
        <v>error</v>
      </c>
      <c r="F1" s="194"/>
      <c r="G1" s="194"/>
      <c r="H1" s="194"/>
      <c r="I1" s="196" t="str">
        <f>'Empirical RuleSC'!$I$1</f>
        <v>J Bobcat</v>
      </c>
      <c r="J1" s="196"/>
      <c r="K1" s="196"/>
      <c r="L1" s="196" t="s">
        <v>783</v>
      </c>
      <c r="M1" s="196"/>
      <c r="N1" s="196"/>
      <c r="O1" s="196"/>
      <c r="P1" s="196" t="s">
        <v>784</v>
      </c>
      <c r="Q1" s="196"/>
      <c r="R1" s="196"/>
      <c r="X1" s="194" t="str">
        <f t="shared" ref="X1:AA2" si="0">A1</f>
        <v>earned</v>
      </c>
      <c r="Y1" s="194" t="str">
        <f t="shared" si="0"/>
        <v>possible</v>
      </c>
      <c r="Z1" s="194" t="str">
        <f t="shared" si="0"/>
        <v>cell</v>
      </c>
      <c r="AA1" s="196" t="str">
        <f t="shared" ca="1" si="0"/>
        <v>error</v>
      </c>
      <c r="AB1" s="194"/>
      <c r="AC1" s="194"/>
      <c r="AF1" s="196" t="str">
        <f>I1</f>
        <v>J Bobcat</v>
      </c>
      <c r="AG1" s="196"/>
      <c r="AL1" s="196" t="s">
        <v>783</v>
      </c>
    </row>
    <row r="2" spans="1:60" ht="23" customHeight="1">
      <c r="A2" s="194">
        <f ca="1">'Empirical RuleSC'!$A$2</f>
        <v>0</v>
      </c>
      <c r="B2" s="197">
        <f>'Empirical RuleSC'!$B$2</f>
        <v>17</v>
      </c>
      <c r="C2" s="194" t="str" cm="1">
        <f t="array" aca="1" ref="C2" ca="1">SUBSTITUTE(IF(LEN(CELL("address"))&lt;15,CELL("address"),""),"$","")</f>
        <v/>
      </c>
      <c r="D2" s="196" t="str">
        <f ca="1">IF(ISNUMBER(SEARCH("FeedbackSFX!",_xlfn.FORMULATEXT(INDIRECT("'Empirical RuleSC'!"&amp;C2)))),"DRAGGING CELLS IS NOT PERMITTED. PLEASE UNDO LAST ACTION!!",IF($P$1&lt;&gt;"Feedback OFF",IFERROR(HLOOKUP(INDIRECT("'Empirical RuleSC'!"&amp;C2),FeedbackSFX!$B$2:$N$10,IF($P$1="Feedback ON", 2, FeedbackSFX!B1), FALSE), ""),""))</f>
        <v/>
      </c>
      <c r="F2" s="194"/>
      <c r="G2" s="194"/>
      <c r="H2" s="194"/>
      <c r="I2" s="198"/>
      <c r="J2" s="194"/>
      <c r="K2" s="194"/>
      <c r="L2" s="194"/>
      <c r="M2" s="194"/>
      <c r="N2" s="194"/>
      <c r="O2" s="194"/>
      <c r="P2" s="194"/>
      <c r="Q2" s="194"/>
      <c r="R2" s="194"/>
      <c r="X2" s="199">
        <f t="shared" ca="1" si="0"/>
        <v>0</v>
      </c>
      <c r="Y2" s="199">
        <f t="shared" si="0"/>
        <v>17</v>
      </c>
      <c r="Z2" s="199" t="str">
        <f t="shared" ca="1" si="0"/>
        <v/>
      </c>
      <c r="AA2" s="196" t="str">
        <f t="shared" ca="1" si="0"/>
        <v/>
      </c>
      <c r="AB2" s="194"/>
      <c r="AC2" s="194"/>
    </row>
    <row r="3" spans="1:60">
      <c r="K3" s="431" t="s">
        <v>23</v>
      </c>
      <c r="L3" s="431"/>
      <c r="M3" s="431"/>
    </row>
    <row r="4" spans="1:60" s="258" customFormat="1" ht="15.5" customHeight="1">
      <c r="B4" s="259"/>
      <c r="C4" s="259"/>
      <c r="D4" s="259"/>
      <c r="E4" s="260"/>
      <c r="G4" s="295" t="s">
        <v>136</v>
      </c>
      <c r="H4" s="295" t="s">
        <v>137</v>
      </c>
      <c r="I4" s="295" t="s">
        <v>138</v>
      </c>
      <c r="J4" s="259"/>
      <c r="K4" s="381" t="s">
        <v>139</v>
      </c>
      <c r="L4" s="381"/>
      <c r="M4" s="381"/>
      <c r="N4" s="259"/>
      <c r="O4" s="259"/>
      <c r="P4" s="259"/>
      <c r="Q4" s="193"/>
      <c r="R4" s="193"/>
      <c r="S4" s="193"/>
      <c r="U4" s="261"/>
      <c r="V4" s="261"/>
      <c r="W4" s="261"/>
      <c r="X4" s="262"/>
      <c r="Y4" s="262"/>
      <c r="Z4" s="261"/>
      <c r="AA4" s="261"/>
      <c r="AB4" s="261"/>
      <c r="AC4" s="261"/>
      <c r="AD4" s="261"/>
      <c r="AE4" s="261"/>
      <c r="AF4" s="261"/>
      <c r="AG4" s="261"/>
      <c r="AH4" s="261"/>
      <c r="AI4" s="261"/>
      <c r="AJ4" s="261"/>
      <c r="AK4" s="261"/>
      <c r="AL4" s="261"/>
      <c r="AM4" s="262"/>
      <c r="AN4" s="262"/>
      <c r="AO4" s="262"/>
      <c r="AP4" s="261"/>
      <c r="AR4" s="193"/>
      <c r="AS4" s="193"/>
      <c r="AT4" s="194" t="str">
        <f>'Empirical Rule'!AT4</f>
        <v>x</v>
      </c>
      <c r="AU4" s="193"/>
      <c r="AV4" s="193"/>
    </row>
    <row r="5" spans="1:60" s="258" customFormat="1">
      <c r="B5" s="263" t="s">
        <v>140</v>
      </c>
      <c r="C5" s="259"/>
      <c r="D5" s="259"/>
      <c r="E5" s="260"/>
      <c r="G5" s="283" t="s">
        <v>81</v>
      </c>
      <c r="H5" s="296" t="s">
        <v>80</v>
      </c>
      <c r="I5" s="297">
        <f>AVERAGE(E10:E109)</f>
        <v>10.357099999999996</v>
      </c>
      <c r="J5" s="193"/>
      <c r="K5" s="381"/>
      <c r="L5" s="381"/>
      <c r="M5" s="381"/>
      <c r="N5" s="259"/>
      <c r="O5" s="259"/>
      <c r="P5" s="259"/>
      <c r="Q5" s="193"/>
      <c r="R5" s="193"/>
      <c r="S5" s="193"/>
      <c r="U5" s="261"/>
      <c r="V5" s="261"/>
      <c r="W5" s="261"/>
      <c r="X5" s="262"/>
      <c r="Y5" s="262"/>
      <c r="Z5" s="261"/>
      <c r="AA5" s="261"/>
      <c r="AB5" s="193"/>
      <c r="AC5" s="193"/>
      <c r="AD5" s="193"/>
      <c r="AE5" s="193"/>
      <c r="AF5" s="193"/>
      <c r="AG5" s="261"/>
      <c r="AH5" s="261"/>
      <c r="AI5" s="261"/>
      <c r="AJ5" s="261"/>
      <c r="AK5" s="264"/>
      <c r="AL5" s="261"/>
      <c r="AM5" s="262"/>
      <c r="AN5" s="262"/>
      <c r="AO5" s="262"/>
      <c r="AP5" s="261"/>
      <c r="AR5" s="194" t="str">
        <f>'Empirical Rule'!AR5</f>
        <v>X</v>
      </c>
      <c r="AS5" s="194" t="str">
        <f>'Empirical Rule'!AS5</f>
        <v>Y</v>
      </c>
      <c r="AT5" s="194" t="str">
        <f>'Empirical Rule'!AT5</f>
        <v>Y graph</v>
      </c>
      <c r="AU5" s="194" t="str">
        <f>'Empirical Rule'!AU5</f>
        <v>symbol</v>
      </c>
      <c r="AV5" s="193"/>
    </row>
    <row r="6" spans="1:60" s="258" customFormat="1" ht="17.5" customHeight="1">
      <c r="B6" s="259" t="s">
        <v>144</v>
      </c>
      <c r="C6" s="259"/>
      <c r="D6" s="259"/>
      <c r="E6" s="260"/>
      <c r="G6" s="283" t="s">
        <v>801</v>
      </c>
      <c r="H6" s="296" t="s">
        <v>146</v>
      </c>
      <c r="I6" s="297">
        <f>_xlfn.VAR.P(E10:E109)</f>
        <v>2.4547145900001053</v>
      </c>
      <c r="J6" s="193"/>
      <c r="K6" s="381" t="s">
        <v>147</v>
      </c>
      <c r="L6" s="381"/>
      <c r="M6" s="381"/>
      <c r="N6" s="259"/>
      <c r="O6" s="259"/>
      <c r="P6" s="259"/>
      <c r="Q6" s="193"/>
      <c r="R6" s="193"/>
      <c r="S6" s="193"/>
      <c r="U6" s="261"/>
      <c r="V6" s="261"/>
      <c r="W6" s="261"/>
      <c r="X6" s="262"/>
      <c r="Y6" s="262"/>
      <c r="Z6" s="261"/>
      <c r="AA6" s="261"/>
      <c r="AB6" s="193"/>
      <c r="AC6" s="193"/>
      <c r="AD6" s="193"/>
      <c r="AE6" s="193"/>
      <c r="AF6" s="261"/>
      <c r="AG6" s="261"/>
      <c r="AH6" s="261"/>
      <c r="AI6" s="261"/>
      <c r="AJ6" s="261"/>
      <c r="AK6" s="264"/>
      <c r="AL6" s="261"/>
      <c r="AM6" s="262"/>
      <c r="AN6" s="262"/>
      <c r="AO6" s="262"/>
      <c r="AP6" s="261"/>
      <c r="AR6" s="194">
        <f>'Empirical Rule'!AR6</f>
        <v>-2.3333333333333357</v>
      </c>
      <c r="AS6" s="194">
        <f>'Empirical Rule'!AS6</f>
        <v>1.4E-2</v>
      </c>
      <c r="AT6" s="194">
        <f>'Empirical Rule'!AT6</f>
        <v>1.4E-2</v>
      </c>
      <c r="AU6" s="194" t="str">
        <f>'Empirical Rule'!AU6</f>
        <v>x</v>
      </c>
      <c r="AV6" s="193"/>
    </row>
    <row r="7" spans="1:60" s="258" customFormat="1">
      <c r="B7" s="258" t="s">
        <v>148</v>
      </c>
      <c r="C7" s="259"/>
      <c r="D7" s="259"/>
      <c r="E7" s="260"/>
      <c r="G7" s="283" t="s">
        <v>84</v>
      </c>
      <c r="H7" s="296" t="s">
        <v>83</v>
      </c>
      <c r="I7" s="297">
        <f>_xlfn.STDEV.P(E10:E109)</f>
        <v>1.5667528809611633</v>
      </c>
      <c r="J7" s="193"/>
      <c r="K7" s="381"/>
      <c r="L7" s="381"/>
      <c r="M7" s="381"/>
      <c r="N7" s="259"/>
      <c r="O7" s="259"/>
      <c r="P7" s="259"/>
      <c r="Q7" s="193"/>
      <c r="R7" s="193"/>
      <c r="S7" s="193"/>
      <c r="U7" s="261"/>
      <c r="V7" s="261"/>
      <c r="W7" s="261"/>
      <c r="X7" s="262"/>
      <c r="Y7" s="262"/>
      <c r="Z7" s="261"/>
      <c r="AA7" s="261"/>
      <c r="AB7" s="193"/>
      <c r="AC7" s="193"/>
      <c r="AD7" s="193"/>
      <c r="AE7" s="193"/>
      <c r="AF7" s="261"/>
      <c r="AG7" s="261"/>
      <c r="AH7" s="261"/>
      <c r="AI7" s="261"/>
      <c r="AJ7" s="261"/>
      <c r="AK7" s="261"/>
      <c r="AL7" s="261"/>
      <c r="AM7" s="262"/>
      <c r="AN7" s="262"/>
      <c r="AO7" s="262"/>
      <c r="AP7" s="261"/>
      <c r="AR7" s="194">
        <f>'Empirical Rule'!AR7</f>
        <v>-2.1666666666666696</v>
      </c>
      <c r="AS7" s="194">
        <f>'Empirical Rule'!AS7</f>
        <v>1.4E-2</v>
      </c>
      <c r="AT7" s="194">
        <f>'Empirical Rule'!AT7</f>
        <v>1.4E-2</v>
      </c>
      <c r="AU7" s="194" t="str">
        <f>'Empirical Rule'!AU7</f>
        <v>x</v>
      </c>
      <c r="AV7" s="193"/>
    </row>
    <row r="8" spans="1:60" s="258" customFormat="1">
      <c r="B8" s="259"/>
      <c r="C8" s="259"/>
      <c r="D8" s="259"/>
      <c r="E8" s="260"/>
      <c r="F8" s="259"/>
      <c r="G8" s="259"/>
      <c r="H8" s="259"/>
      <c r="I8" s="259"/>
      <c r="J8" s="259"/>
      <c r="K8" s="381"/>
      <c r="L8" s="381"/>
      <c r="M8" s="381"/>
      <c r="N8" s="259"/>
      <c r="O8" s="259"/>
      <c r="P8" s="259"/>
      <c r="Q8" s="259"/>
      <c r="R8" s="193"/>
      <c r="S8" s="193"/>
      <c r="T8" s="193"/>
      <c r="V8" s="261"/>
      <c r="W8" s="261"/>
      <c r="X8" s="261"/>
      <c r="Y8" s="262"/>
      <c r="Z8" s="262"/>
      <c r="AA8" s="261"/>
      <c r="AB8" s="261"/>
      <c r="AC8" s="193"/>
      <c r="AD8" s="193"/>
      <c r="AE8" s="193"/>
      <c r="AF8" s="193"/>
      <c r="AG8" s="261"/>
      <c r="AH8" s="261"/>
      <c r="AI8" s="261"/>
      <c r="AJ8" s="261"/>
      <c r="AK8" s="261"/>
      <c r="AL8" s="261"/>
      <c r="AM8" s="261"/>
      <c r="AN8" s="262"/>
      <c r="AO8" s="262"/>
      <c r="AP8" s="262"/>
      <c r="AQ8" s="261"/>
      <c r="AR8" s="194">
        <f>'Empirical Rule'!AR8</f>
        <v>-1.8333333333333366</v>
      </c>
      <c r="AS8" s="194">
        <f>'Empirical Rule'!AS8</f>
        <v>1.4E-2</v>
      </c>
      <c r="AT8" s="194">
        <f>'Empirical Rule'!AT8</f>
        <v>1.4E-2</v>
      </c>
      <c r="AU8" s="194" t="str">
        <f>'Empirical Rule'!AU8</f>
        <v>x</v>
      </c>
      <c r="AV8" s="193"/>
      <c r="AW8" s="193"/>
    </row>
    <row r="9" spans="1:60" s="258" customFormat="1">
      <c r="B9" s="298" t="s">
        <v>149</v>
      </c>
      <c r="C9" s="298" t="s">
        <v>150</v>
      </c>
      <c r="D9" s="298" t="s">
        <v>151</v>
      </c>
      <c r="E9" s="198" t="s">
        <v>152</v>
      </c>
      <c r="F9" s="265"/>
      <c r="G9" s="263"/>
      <c r="H9" s="263"/>
      <c r="I9" s="263"/>
      <c r="J9" s="259"/>
      <c r="K9" s="259"/>
      <c r="L9" s="259"/>
      <c r="M9" s="259"/>
      <c r="N9" s="193"/>
      <c r="O9" s="193"/>
      <c r="P9" s="259"/>
      <c r="Q9" s="259"/>
      <c r="R9" s="193"/>
      <c r="S9" s="193"/>
      <c r="T9" s="193"/>
      <c r="V9" s="261"/>
      <c r="W9" s="261"/>
      <c r="X9" s="261"/>
      <c r="Y9" s="261"/>
      <c r="Z9" s="261"/>
      <c r="AA9" s="261"/>
      <c r="AB9" s="261"/>
      <c r="AC9" s="261"/>
      <c r="AD9" s="261"/>
      <c r="AE9" s="261"/>
      <c r="AF9" s="261"/>
      <c r="AG9" s="261"/>
      <c r="AH9" s="261"/>
      <c r="AI9" s="261"/>
      <c r="AJ9" s="261"/>
      <c r="AK9" s="261"/>
      <c r="AL9" s="264"/>
      <c r="AM9" s="261"/>
      <c r="AN9" s="262"/>
      <c r="AO9" s="262"/>
      <c r="AP9" s="262"/>
      <c r="AQ9" s="261"/>
      <c r="AR9" s="194">
        <f>'Empirical Rule'!AR9</f>
        <v>-1.6666666666666696</v>
      </c>
      <c r="AS9" s="194">
        <f>'Empirical Rule'!AS9</f>
        <v>1.4E-2</v>
      </c>
      <c r="AT9" s="194">
        <f>'Empirical Rule'!AT9</f>
        <v>1.4E-2</v>
      </c>
      <c r="AU9" s="194" t="str">
        <f>'Empirical Rule'!AU9</f>
        <v>x</v>
      </c>
      <c r="AV9" s="193"/>
      <c r="AW9" s="193"/>
    </row>
    <row r="10" spans="1:60" s="258" customFormat="1">
      <c r="B10" s="194" t="s">
        <v>153</v>
      </c>
      <c r="C10" s="194" t="s">
        <v>154</v>
      </c>
      <c r="D10" s="194" t="s">
        <v>155</v>
      </c>
      <c r="E10" s="299">
        <v>6.5</v>
      </c>
      <c r="F10" s="265"/>
      <c r="G10" s="193"/>
      <c r="H10" s="259"/>
      <c r="I10" s="259"/>
      <c r="J10" s="259"/>
      <c r="K10" s="259"/>
      <c r="L10" s="259"/>
      <c r="M10" s="193"/>
      <c r="N10" s="193"/>
      <c r="O10" s="259"/>
      <c r="P10" s="259"/>
      <c r="Q10" s="259"/>
      <c r="R10" s="193"/>
      <c r="S10" s="193"/>
      <c r="T10" s="193"/>
      <c r="V10" s="261"/>
      <c r="W10" s="261"/>
      <c r="X10" s="261"/>
      <c r="Y10" s="261"/>
      <c r="Z10" s="261"/>
      <c r="AA10" s="261"/>
      <c r="AB10" s="261"/>
      <c r="AC10" s="261"/>
      <c r="AD10" s="261"/>
      <c r="AE10" s="261"/>
      <c r="AF10" s="261"/>
      <c r="AG10" s="261"/>
      <c r="AH10" s="261"/>
      <c r="AI10" s="261"/>
      <c r="AJ10" s="261"/>
      <c r="AK10" s="261"/>
      <c r="AL10" s="264"/>
      <c r="AM10" s="261"/>
      <c r="AN10" s="262"/>
      <c r="AO10" s="262"/>
      <c r="AP10" s="262"/>
      <c r="AQ10" s="261"/>
      <c r="AR10" s="194">
        <f>'Empirical Rule'!AR10</f>
        <v>-1.5000000000000027</v>
      </c>
      <c r="AS10" s="194">
        <f>'Empirical Rule'!AS10</f>
        <v>1.4E-2</v>
      </c>
      <c r="AT10" s="194">
        <f>'Empirical Rule'!AT10</f>
        <v>1.4E-2</v>
      </c>
      <c r="AU10" s="194" t="str">
        <f>'Empirical Rule'!AU10</f>
        <v>x</v>
      </c>
      <c r="AV10" s="193"/>
      <c r="AW10" s="193"/>
    </row>
    <row r="11" spans="1:60" s="258" customFormat="1">
      <c r="B11" s="194" t="s">
        <v>156</v>
      </c>
      <c r="C11" s="194" t="s">
        <v>157</v>
      </c>
      <c r="D11" s="194" t="s">
        <v>158</v>
      </c>
      <c r="E11" s="299">
        <v>6.72</v>
      </c>
      <c r="F11" s="265"/>
      <c r="G11" s="300" t="s">
        <v>794</v>
      </c>
      <c r="H11" s="259"/>
      <c r="I11" s="259"/>
      <c r="J11" s="259"/>
      <c r="K11" s="259"/>
      <c r="L11" s="259"/>
      <c r="M11" s="193"/>
      <c r="N11" s="193"/>
      <c r="O11" s="259"/>
      <c r="P11" s="259"/>
      <c r="Q11" s="259"/>
      <c r="R11" s="193"/>
      <c r="S11" s="193"/>
      <c r="T11" s="193"/>
      <c r="V11" s="194"/>
      <c r="W11" s="194"/>
      <c r="X11" s="262"/>
      <c r="Y11" s="262"/>
      <c r="Z11" s="262"/>
      <c r="AA11" s="262"/>
      <c r="AB11" s="262"/>
      <c r="AC11" s="262"/>
      <c r="AD11" s="262"/>
      <c r="AE11" s="262"/>
      <c r="AF11" s="262"/>
      <c r="AG11" s="261"/>
      <c r="AH11" s="261"/>
      <c r="AI11" s="261"/>
      <c r="AJ11" s="261"/>
      <c r="AK11" s="261"/>
      <c r="AL11" s="264"/>
      <c r="AM11" s="261"/>
      <c r="AN11" s="262"/>
      <c r="AO11" s="262"/>
      <c r="AP11" s="262"/>
      <c r="AQ11" s="261"/>
      <c r="AR11" s="194">
        <f>'Empirical Rule'!AR11</f>
        <v>-1.3333333333333357</v>
      </c>
      <c r="AS11" s="194">
        <f>'Empirical Rule'!AS11</f>
        <v>1.4E-2</v>
      </c>
      <c r="AT11" s="194">
        <f>'Empirical Rule'!AT11</f>
        <v>1.4E-2</v>
      </c>
      <c r="AU11" s="194" t="str">
        <f>'Empirical Rule'!AU11</f>
        <v>x</v>
      </c>
      <c r="AV11" s="193"/>
      <c r="AW11" s="193"/>
    </row>
    <row r="12" spans="1:60" s="258" customFormat="1">
      <c r="B12" s="194" t="s">
        <v>160</v>
      </c>
      <c r="C12" s="194" t="s">
        <v>161</v>
      </c>
      <c r="D12" s="194" t="s">
        <v>162</v>
      </c>
      <c r="E12" s="299">
        <v>6.72</v>
      </c>
      <c r="F12" s="265"/>
      <c r="G12" s="301">
        <f>G60-2*I7</f>
        <v>7.223594238077669</v>
      </c>
      <c r="H12" s="193"/>
      <c r="I12" s="193"/>
      <c r="J12" s="259"/>
      <c r="K12" s="193"/>
      <c r="L12" s="193"/>
      <c r="M12" s="193"/>
      <c r="N12" s="193"/>
      <c r="O12" s="259"/>
      <c r="P12" s="259"/>
      <c r="Q12" s="259"/>
      <c r="R12" s="193"/>
      <c r="S12" s="193"/>
      <c r="T12" s="193"/>
      <c r="V12" s="194"/>
      <c r="W12" s="194"/>
      <c r="X12" s="262"/>
      <c r="Y12" s="262"/>
      <c r="Z12" s="262"/>
      <c r="AA12" s="262"/>
      <c r="AB12" s="262"/>
      <c r="AC12" s="262"/>
      <c r="AD12" s="262"/>
      <c r="AE12" s="262"/>
      <c r="AF12" s="262"/>
      <c r="AG12" s="261"/>
      <c r="AH12" s="261"/>
      <c r="AI12" s="261"/>
      <c r="AJ12" s="261"/>
      <c r="AK12" s="261"/>
      <c r="AL12" s="261"/>
      <c r="AM12" s="261"/>
      <c r="AN12" s="262"/>
      <c r="AO12" s="262"/>
      <c r="AP12" s="262"/>
      <c r="AQ12" s="261"/>
      <c r="AR12" s="194">
        <f>'Empirical Rule'!AR12</f>
        <v>-1.1666666666666687</v>
      </c>
      <c r="AS12" s="194">
        <f>'Empirical Rule'!AS12</f>
        <v>1.4E-2</v>
      </c>
      <c r="AT12" s="194">
        <f>'Empirical Rule'!AT12</f>
        <v>1.4E-2</v>
      </c>
      <c r="AU12" s="194" t="str">
        <f>'Empirical Rule'!AU12</f>
        <v>x</v>
      </c>
      <c r="AV12" s="193"/>
      <c r="AW12" s="193"/>
    </row>
    <row r="13" spans="1:60" s="258" customFormat="1">
      <c r="B13" s="194" t="s">
        <v>163</v>
      </c>
      <c r="C13" s="194" t="s">
        <v>164</v>
      </c>
      <c r="D13" s="194" t="s">
        <v>165</v>
      </c>
      <c r="E13" s="299">
        <v>7.8</v>
      </c>
      <c r="F13" s="265"/>
      <c r="G13" s="259"/>
      <c r="H13" s="193"/>
      <c r="I13" s="193"/>
      <c r="J13" s="259"/>
      <c r="K13" s="193"/>
      <c r="L13" s="193"/>
      <c r="M13" s="193"/>
      <c r="N13" s="259"/>
      <c r="O13" s="302" t="s">
        <v>166</v>
      </c>
      <c r="P13" s="302" t="s">
        <v>167</v>
      </c>
      <c r="Q13" s="302" t="s">
        <v>168</v>
      </c>
      <c r="R13" s="302" t="s">
        <v>169</v>
      </c>
      <c r="S13" s="302" t="s">
        <v>170</v>
      </c>
      <c r="T13" s="302" t="s">
        <v>171</v>
      </c>
      <c r="V13" s="194"/>
      <c r="W13" s="194"/>
      <c r="X13" s="262"/>
      <c r="Y13" s="262"/>
      <c r="Z13" s="262"/>
      <c r="AA13" s="262"/>
      <c r="AB13" s="262"/>
      <c r="AC13" s="262"/>
      <c r="AD13" s="262"/>
      <c r="AE13" s="262"/>
      <c r="AF13" s="262"/>
      <c r="AG13" s="261"/>
      <c r="AH13" s="261"/>
      <c r="AI13" s="261"/>
      <c r="AJ13" s="261"/>
      <c r="AK13" s="261"/>
      <c r="AL13" s="261"/>
      <c r="AM13" s="261"/>
      <c r="AN13" s="262"/>
      <c r="AO13" s="262"/>
      <c r="AP13" s="262"/>
      <c r="AQ13" s="261"/>
      <c r="AR13" s="194">
        <f>'Empirical Rule'!AR13</f>
        <v>-0.83333333333333526</v>
      </c>
      <c r="AS13" s="194">
        <f>'Empirical Rule'!AS13</f>
        <v>1.4E-2</v>
      </c>
      <c r="AT13" s="194">
        <f>'Empirical Rule'!AT13</f>
        <v>1.4E-2</v>
      </c>
      <c r="AU13" s="194" t="str">
        <f>'Empirical Rule'!AU13</f>
        <v>x</v>
      </c>
      <c r="AV13" s="193"/>
      <c r="AW13" s="193"/>
    </row>
    <row r="14" spans="1:60" s="258" customFormat="1">
      <c r="B14" s="194" t="s">
        <v>172</v>
      </c>
      <c r="C14" s="194" t="s">
        <v>173</v>
      </c>
      <c r="D14" s="194" t="s">
        <v>174</v>
      </c>
      <c r="E14" s="299">
        <v>7.95</v>
      </c>
      <c r="F14" s="265"/>
      <c r="G14" s="193"/>
      <c r="H14" s="193"/>
      <c r="I14" s="193"/>
      <c r="J14" s="259"/>
      <c r="K14" s="193"/>
      <c r="L14" s="193"/>
      <c r="M14" s="193"/>
      <c r="N14" s="259"/>
      <c r="O14" s="260">
        <v>0</v>
      </c>
      <c r="P14" s="303">
        <f>G12</f>
        <v>7.223594238077669</v>
      </c>
      <c r="Q14" s="260" t="str">
        <f>"&lt; " &amp;TEXT(P14,"#,##0")</f>
        <v>&lt; 7</v>
      </c>
      <c r="R14" s="260">
        <f>COUNTIFS($E$10:$E$109,"&gt;="&amp;O14,$E$10:$E$109,"&lt;"&amp;P14)</f>
        <v>3</v>
      </c>
      <c r="S14" s="304">
        <f>R14/SUM($R$14:$R$19)</f>
        <v>0.03</v>
      </c>
      <c r="T14" s="304">
        <f>S14</f>
        <v>0.03</v>
      </c>
      <c r="V14" s="194"/>
      <c r="W14" s="194"/>
      <c r="X14" s="262"/>
      <c r="Y14" s="262"/>
      <c r="Z14" s="262"/>
      <c r="AA14" s="262"/>
      <c r="AB14" s="262"/>
      <c r="AC14" s="262"/>
      <c r="AD14" s="262"/>
      <c r="AE14" s="262"/>
      <c r="AF14" s="262"/>
      <c r="AG14" s="261"/>
      <c r="AH14" s="261"/>
      <c r="AI14" s="261"/>
      <c r="AJ14" s="261"/>
      <c r="AK14" s="261"/>
      <c r="AL14" s="261"/>
      <c r="AM14" s="261"/>
      <c r="AN14" s="262"/>
      <c r="AO14" s="262"/>
      <c r="AP14" s="262"/>
      <c r="AQ14" s="261"/>
      <c r="AR14" s="194">
        <f>'Empirical Rule'!AR14</f>
        <v>-0.66666666666666874</v>
      </c>
      <c r="AS14" s="194">
        <f>'Empirical Rule'!AS14</f>
        <v>1.4E-2</v>
      </c>
      <c r="AT14" s="194">
        <f>'Empirical Rule'!AT14</f>
        <v>1.4E-2</v>
      </c>
      <c r="AU14" s="194" t="str">
        <f>'Empirical Rule'!AU14</f>
        <v>x</v>
      </c>
      <c r="AV14" s="193"/>
      <c r="AW14" s="193"/>
    </row>
    <row r="15" spans="1:60" s="258" customFormat="1">
      <c r="B15" s="194" t="s">
        <v>175</v>
      </c>
      <c r="C15" s="194" t="s">
        <v>176</v>
      </c>
      <c r="D15" s="194" t="s">
        <v>177</v>
      </c>
      <c r="E15" s="299">
        <v>8.08</v>
      </c>
      <c r="F15" s="265"/>
      <c r="G15" s="193"/>
      <c r="H15" s="193"/>
      <c r="I15" s="193"/>
      <c r="J15" s="259"/>
      <c r="K15" s="259"/>
      <c r="L15" s="259"/>
      <c r="M15" s="259"/>
      <c r="N15" s="259"/>
      <c r="O15" s="305">
        <f>P14</f>
        <v>7.223594238077669</v>
      </c>
      <c r="P15" s="303">
        <f>G25</f>
        <v>8.7903471190388327</v>
      </c>
      <c r="Q15" s="260" t="str">
        <f>TEXT(O15,"#,##0")&amp;" to "&amp;TEXT(P15,"#,##0")</f>
        <v>7 to 9</v>
      </c>
      <c r="R15" s="260">
        <f>COUNTIFS($E$10:$E$109,"&gt;="&amp;O15,$E$10:$E$109,"&lt;"&amp;P15)</f>
        <v>12</v>
      </c>
      <c r="S15" s="304">
        <f t="shared" ref="S15:S19" si="1">R15/SUM($R$14:$R$19)</f>
        <v>0.12</v>
      </c>
      <c r="T15" s="304">
        <f>T14+S15</f>
        <v>0.15</v>
      </c>
      <c r="V15" s="194"/>
      <c r="W15" s="194"/>
      <c r="X15" s="262"/>
      <c r="Y15" s="262"/>
      <c r="Z15" s="262"/>
      <c r="AA15" s="262"/>
      <c r="AB15" s="262"/>
      <c r="AC15" s="262"/>
      <c r="AD15" s="262"/>
      <c r="AE15" s="262"/>
      <c r="AF15" s="262"/>
      <c r="AG15" s="261"/>
      <c r="AH15" s="261"/>
      <c r="AI15" s="261"/>
      <c r="AJ15" s="261"/>
      <c r="AK15" s="261"/>
      <c r="AL15" s="261"/>
      <c r="AM15" s="261"/>
      <c r="AN15" s="262"/>
      <c r="AO15" s="262"/>
      <c r="AP15" s="262"/>
      <c r="AQ15" s="261"/>
      <c r="AR15" s="194">
        <f>'Empirical Rule'!AR15</f>
        <v>-0.50000000000000222</v>
      </c>
      <c r="AS15" s="194">
        <f>'Empirical Rule'!AS15</f>
        <v>1.4E-2</v>
      </c>
      <c r="AT15" s="194">
        <f>'Empirical Rule'!AT15</f>
        <v>1.4E-2</v>
      </c>
      <c r="AU15" s="194" t="str">
        <f>'Empirical Rule'!AU15</f>
        <v>x</v>
      </c>
      <c r="AV15" s="193"/>
      <c r="AW15" s="193"/>
      <c r="BF15" s="266" t="s">
        <v>178</v>
      </c>
      <c r="BG15" s="266" t="s">
        <v>178</v>
      </c>
      <c r="BH15" s="266" t="s">
        <v>178</v>
      </c>
    </row>
    <row r="16" spans="1:60" s="258" customFormat="1">
      <c r="B16" s="194" t="s">
        <v>179</v>
      </c>
      <c r="C16" s="194" t="s">
        <v>180</v>
      </c>
      <c r="D16" s="194" t="s">
        <v>181</v>
      </c>
      <c r="E16" s="299">
        <v>8.2100000000000009</v>
      </c>
      <c r="F16" s="265"/>
      <c r="G16" s="267"/>
      <c r="H16" s="193"/>
      <c r="I16" s="193"/>
      <c r="J16" s="259"/>
      <c r="K16" s="259"/>
      <c r="L16" s="259"/>
      <c r="M16" s="259"/>
      <c r="N16" s="259"/>
      <c r="O16" s="305">
        <f>P15</f>
        <v>8.7903471190388327</v>
      </c>
      <c r="P16" s="303">
        <f>G60</f>
        <v>10.357099999999996</v>
      </c>
      <c r="Q16" s="260" t="str">
        <f>TEXT(O16,"#,##0")&amp;" to "&amp;TEXT(P16,"#,##0")</f>
        <v>9 to 10</v>
      </c>
      <c r="R16" s="260">
        <f>COUNTIFS($E$10:$E$109,"&gt;="&amp;O16,$E$10:$E$109,"&lt;"&amp;P16)</f>
        <v>34</v>
      </c>
      <c r="S16" s="304">
        <f t="shared" si="1"/>
        <v>0.34</v>
      </c>
      <c r="T16" s="304">
        <f t="shared" ref="T16:T19" si="2">T15+S16</f>
        <v>0.49</v>
      </c>
      <c r="V16" s="194"/>
      <c r="W16" s="194"/>
      <c r="X16" s="262"/>
      <c r="Y16" s="262"/>
      <c r="Z16" s="262"/>
      <c r="AA16" s="262"/>
      <c r="AB16" s="262"/>
      <c r="AC16" s="262"/>
      <c r="AD16" s="262"/>
      <c r="AE16" s="262"/>
      <c r="AF16" s="262"/>
      <c r="AG16" s="261"/>
      <c r="AH16" s="261"/>
      <c r="AI16" s="261"/>
      <c r="AJ16" s="261"/>
      <c r="AK16" s="261"/>
      <c r="AL16" s="261"/>
      <c r="AM16" s="261"/>
      <c r="AN16" s="262"/>
      <c r="AO16" s="262"/>
      <c r="AP16" s="262"/>
      <c r="AQ16" s="261"/>
      <c r="AR16" s="194">
        <f>'Empirical Rule'!AR16</f>
        <v>-0.33333333333333548</v>
      </c>
      <c r="AS16" s="194">
        <f>'Empirical Rule'!AS16</f>
        <v>1.4E-2</v>
      </c>
      <c r="AT16" s="194">
        <f>'Empirical Rule'!AT16</f>
        <v>1.4E-2</v>
      </c>
      <c r="AU16" s="194" t="str">
        <f>'Empirical Rule'!AU16</f>
        <v>x</v>
      </c>
      <c r="AV16" s="193"/>
      <c r="AW16" s="193"/>
      <c r="BF16" s="266"/>
      <c r="BG16" s="266"/>
      <c r="BH16" s="266"/>
    </row>
    <row r="17" spans="2:60" s="258" customFormat="1">
      <c r="B17" s="194" t="s">
        <v>182</v>
      </c>
      <c r="C17" s="194" t="s">
        <v>183</v>
      </c>
      <c r="D17" s="194" t="s">
        <v>184</v>
      </c>
      <c r="E17" s="299">
        <v>8.3000000000000007</v>
      </c>
      <c r="F17" s="265"/>
      <c r="G17" s="193"/>
      <c r="H17" s="193"/>
      <c r="I17" s="193"/>
      <c r="J17" s="259"/>
      <c r="K17" s="259"/>
      <c r="L17" s="259"/>
      <c r="M17" s="259"/>
      <c r="N17" s="259"/>
      <c r="O17" s="305">
        <f>P16</f>
        <v>10.357099999999996</v>
      </c>
      <c r="P17" s="303">
        <f>G94</f>
        <v>11.923852880961158</v>
      </c>
      <c r="Q17" s="260" t="str">
        <f>TEXT(O17,"#,##0")&amp;" to "&amp;TEXT(P17,"#,##0")</f>
        <v>10 to 12</v>
      </c>
      <c r="R17" s="260">
        <f>COUNTIFS($E$10:$E$109,"&gt;="&amp;O17,$E$10:$E$109,"&lt;"&amp;P17)</f>
        <v>36</v>
      </c>
      <c r="S17" s="304">
        <f t="shared" si="1"/>
        <v>0.36</v>
      </c>
      <c r="T17" s="304">
        <f t="shared" si="2"/>
        <v>0.85</v>
      </c>
      <c r="V17" s="194"/>
      <c r="W17" s="194"/>
      <c r="X17" s="262"/>
      <c r="Y17" s="262"/>
      <c r="Z17" s="262"/>
      <c r="AA17" s="262"/>
      <c r="AB17" s="262"/>
      <c r="AC17" s="262"/>
      <c r="AD17" s="262"/>
      <c r="AE17" s="262"/>
      <c r="AF17" s="262"/>
      <c r="AG17" s="261"/>
      <c r="AH17" s="261"/>
      <c r="AI17" s="261"/>
      <c r="AJ17" s="261"/>
      <c r="AK17" s="261"/>
      <c r="AL17" s="261"/>
      <c r="AM17" s="261"/>
      <c r="AN17" s="262"/>
      <c r="AO17" s="262"/>
      <c r="AP17" s="262"/>
      <c r="AQ17" s="261"/>
      <c r="AR17" s="194">
        <f>'Empirical Rule'!AR17</f>
        <v>-0.16666666666666879</v>
      </c>
      <c r="AS17" s="194">
        <f>'Empirical Rule'!AS17</f>
        <v>1.4E-2</v>
      </c>
      <c r="AT17" s="194">
        <f>'Empirical Rule'!AT17</f>
        <v>1.4E-2</v>
      </c>
      <c r="AU17" s="194" t="str">
        <f>'Empirical Rule'!AU17</f>
        <v>x</v>
      </c>
      <c r="AV17" s="193"/>
      <c r="AW17" s="193"/>
      <c r="BF17" s="266" t="s">
        <v>178</v>
      </c>
      <c r="BG17" s="266" t="s">
        <v>178</v>
      </c>
      <c r="BH17" s="266" t="s">
        <v>178</v>
      </c>
    </row>
    <row r="18" spans="2:60" s="258" customFormat="1">
      <c r="B18" s="194" t="s">
        <v>185</v>
      </c>
      <c r="C18" s="194" t="s">
        <v>186</v>
      </c>
      <c r="D18" s="194" t="s">
        <v>187</v>
      </c>
      <c r="E18" s="299">
        <v>8.4600000000000009</v>
      </c>
      <c r="F18" s="265"/>
      <c r="G18" s="193"/>
      <c r="H18" s="193"/>
      <c r="I18" s="193"/>
      <c r="J18" s="259"/>
      <c r="K18" s="259"/>
      <c r="L18" s="259"/>
      <c r="M18" s="259"/>
      <c r="N18" s="259"/>
      <c r="O18" s="305">
        <f>G94</f>
        <v>11.923852880961158</v>
      </c>
      <c r="P18" s="305">
        <f>O19</f>
        <v>13.490605761922321</v>
      </c>
      <c r="Q18" s="260" t="str">
        <f>TEXT(O18,"#,##0")&amp;" to "&amp;TEXT(P18,"#,##0")</f>
        <v>12 to 13</v>
      </c>
      <c r="R18" s="260">
        <f>COUNTIFS($E$10:$E$109,"&gt;="&amp;O18,$E$10:$E$109,"&lt;"&amp;P18)</f>
        <v>12</v>
      </c>
      <c r="S18" s="304">
        <f t="shared" si="1"/>
        <v>0.12</v>
      </c>
      <c r="T18" s="304">
        <f t="shared" si="2"/>
        <v>0.97</v>
      </c>
      <c r="V18" s="194"/>
      <c r="W18" s="194"/>
      <c r="X18" s="262"/>
      <c r="Y18" s="262"/>
      <c r="Z18" s="262"/>
      <c r="AA18" s="262"/>
      <c r="AB18" s="262"/>
      <c r="AC18" s="262"/>
      <c r="AD18" s="262"/>
      <c r="AE18" s="262"/>
      <c r="AF18" s="262"/>
      <c r="AG18" s="261"/>
      <c r="AH18" s="261"/>
      <c r="AI18" s="261"/>
      <c r="AJ18" s="261"/>
      <c r="AK18" s="261"/>
      <c r="AL18" s="261"/>
      <c r="AM18" s="261"/>
      <c r="AN18" s="262"/>
      <c r="AO18" s="262"/>
      <c r="AP18" s="262"/>
      <c r="AQ18" s="261"/>
      <c r="AR18" s="194">
        <f>'Empirical Rule'!AR18</f>
        <v>0.16666666666666449</v>
      </c>
      <c r="AS18" s="194">
        <f>'Empirical Rule'!AS18</f>
        <v>1.4E-2</v>
      </c>
      <c r="AT18" s="194">
        <f>'Empirical Rule'!AT18</f>
        <v>1.4E-2</v>
      </c>
      <c r="AU18" s="194" t="str">
        <f>'Empirical Rule'!AU18</f>
        <v>x</v>
      </c>
      <c r="AV18" s="193"/>
      <c r="AW18" s="193"/>
      <c r="BF18" s="266"/>
      <c r="BG18" s="266"/>
      <c r="BH18" s="266"/>
    </row>
    <row r="19" spans="2:60" s="258" customFormat="1">
      <c r="B19" s="194" t="s">
        <v>188</v>
      </c>
      <c r="C19" s="194" t="s">
        <v>189</v>
      </c>
      <c r="D19" s="194" t="s">
        <v>190</v>
      </c>
      <c r="E19" s="299">
        <v>8.5500000000000007</v>
      </c>
      <c r="F19" s="265"/>
      <c r="G19" s="193"/>
      <c r="H19" s="193"/>
      <c r="I19" s="193"/>
      <c r="J19" s="259"/>
      <c r="K19" s="259"/>
      <c r="L19" s="259"/>
      <c r="M19" s="259"/>
      <c r="N19" s="259"/>
      <c r="O19" s="305">
        <f>G108</f>
        <v>13.490605761922321</v>
      </c>
      <c r="P19" s="260"/>
      <c r="Q19" s="260" t="str">
        <f>"&gt; "&amp;TEXT(O19,"#,##0")</f>
        <v>&gt; 13</v>
      </c>
      <c r="R19" s="260">
        <f>COUNTIFS($E$10:$E$109,"&gt;="&amp;O19)</f>
        <v>3</v>
      </c>
      <c r="S19" s="304">
        <f t="shared" si="1"/>
        <v>0.03</v>
      </c>
      <c r="T19" s="304">
        <f t="shared" si="2"/>
        <v>1</v>
      </c>
      <c r="V19" s="194"/>
      <c r="W19" s="194"/>
      <c r="X19" s="262"/>
      <c r="Y19" s="262"/>
      <c r="Z19" s="262"/>
      <c r="AA19" s="262"/>
      <c r="AB19" s="262"/>
      <c r="AC19" s="262"/>
      <c r="AD19" s="262"/>
      <c r="AE19" s="262"/>
      <c r="AF19" s="262"/>
      <c r="AG19" s="261"/>
      <c r="AH19" s="261"/>
      <c r="AI19" s="261"/>
      <c r="AJ19" s="261"/>
      <c r="AK19" s="261"/>
      <c r="AL19" s="264"/>
      <c r="AM19" s="261"/>
      <c r="AN19" s="262"/>
      <c r="AO19" s="262"/>
      <c r="AP19" s="262"/>
      <c r="AQ19" s="261"/>
      <c r="AR19" s="194">
        <f>'Empirical Rule'!AR19</f>
        <v>0.33333333333333115</v>
      </c>
      <c r="AS19" s="194">
        <f>'Empirical Rule'!AS19</f>
        <v>1.4E-2</v>
      </c>
      <c r="AT19" s="194">
        <f>'Empirical Rule'!AT19</f>
        <v>1.4E-2</v>
      </c>
      <c r="AU19" s="194" t="str">
        <f>'Empirical Rule'!AU19</f>
        <v>x</v>
      </c>
      <c r="AV19" s="193"/>
      <c r="AW19" s="193"/>
      <c r="BF19" s="266" t="s">
        <v>178</v>
      </c>
      <c r="BG19" s="266" t="s">
        <v>178</v>
      </c>
      <c r="BH19" s="266" t="s">
        <v>178</v>
      </c>
    </row>
    <row r="20" spans="2:60" s="258" customFormat="1">
      <c r="B20" s="194" t="s">
        <v>191</v>
      </c>
      <c r="C20" s="194" t="s">
        <v>192</v>
      </c>
      <c r="D20" s="194" t="s">
        <v>193</v>
      </c>
      <c r="E20" s="299">
        <v>8.65</v>
      </c>
      <c r="F20" s="265"/>
      <c r="G20" s="193"/>
      <c r="H20" s="193"/>
      <c r="I20" s="193"/>
      <c r="J20" s="259"/>
      <c r="K20" s="259"/>
      <c r="L20" s="259"/>
      <c r="M20" s="259"/>
      <c r="N20" s="259"/>
      <c r="O20" s="259"/>
      <c r="P20" s="259"/>
      <c r="Q20" s="259"/>
      <c r="R20" s="193"/>
      <c r="S20" s="193"/>
      <c r="T20" s="193"/>
      <c r="V20" s="194"/>
      <c r="W20" s="194"/>
      <c r="X20" s="262"/>
      <c r="Y20" s="262"/>
      <c r="Z20" s="262"/>
      <c r="AA20" s="262"/>
      <c r="AB20" s="262"/>
      <c r="AC20" s="262"/>
      <c r="AD20" s="262"/>
      <c r="AE20" s="262"/>
      <c r="AF20" s="262"/>
      <c r="AG20" s="261"/>
      <c r="AH20" s="261"/>
      <c r="AI20" s="261"/>
      <c r="AJ20" s="261"/>
      <c r="AK20" s="261"/>
      <c r="AL20" s="264"/>
      <c r="AM20" s="261"/>
      <c r="AN20" s="262"/>
      <c r="AO20" s="262"/>
      <c r="AP20" s="262"/>
      <c r="AQ20" s="261"/>
      <c r="AR20" s="194">
        <f>'Empirical Rule'!AR20</f>
        <v>0.49999999999999789</v>
      </c>
      <c r="AS20" s="194">
        <f>'Empirical Rule'!AS20</f>
        <v>1.4E-2</v>
      </c>
      <c r="AT20" s="194">
        <f>'Empirical Rule'!AT20</f>
        <v>1.4E-2</v>
      </c>
      <c r="AU20" s="194" t="str">
        <f>'Empirical Rule'!AU20</f>
        <v>x</v>
      </c>
      <c r="AV20" s="193"/>
      <c r="AW20" s="193"/>
    </row>
    <row r="21" spans="2:60" s="258" customFormat="1">
      <c r="B21" s="194" t="s">
        <v>194</v>
      </c>
      <c r="C21" s="194" t="s">
        <v>195</v>
      </c>
      <c r="D21" s="194" t="s">
        <v>196</v>
      </c>
      <c r="E21" s="299">
        <v>8.7100000000000009</v>
      </c>
      <c r="F21" s="265"/>
      <c r="G21" s="193"/>
      <c r="H21" s="193"/>
      <c r="I21" s="193"/>
      <c r="J21" s="259"/>
      <c r="K21" s="259"/>
      <c r="L21" s="259"/>
      <c r="M21" s="259"/>
      <c r="N21" s="259"/>
      <c r="O21" s="432" t="s">
        <v>197</v>
      </c>
      <c r="P21" s="432"/>
      <c r="Q21" s="432"/>
      <c r="R21" s="432"/>
      <c r="S21" s="432"/>
      <c r="T21" s="432"/>
      <c r="V21" s="194"/>
      <c r="W21" s="194"/>
      <c r="X21" s="262"/>
      <c r="Y21" s="262"/>
      <c r="Z21" s="262"/>
      <c r="AA21" s="262"/>
      <c r="AB21" s="262"/>
      <c r="AC21" s="262"/>
      <c r="AD21" s="262"/>
      <c r="AE21" s="262"/>
      <c r="AF21" s="262"/>
      <c r="AG21" s="261"/>
      <c r="AH21" s="261"/>
      <c r="AI21" s="261"/>
      <c r="AJ21" s="261"/>
      <c r="AK21" s="261"/>
      <c r="AL21" s="264"/>
      <c r="AM21" s="261"/>
      <c r="AN21" s="262"/>
      <c r="AO21" s="262"/>
      <c r="AP21" s="262"/>
      <c r="AQ21" s="261"/>
      <c r="AR21" s="194">
        <f>'Empirical Rule'!AR21</f>
        <v>0.66666666666666441</v>
      </c>
      <c r="AS21" s="194">
        <f>'Empirical Rule'!AS21</f>
        <v>1.4E-2</v>
      </c>
      <c r="AT21" s="194">
        <f>'Empirical Rule'!AT21</f>
        <v>1.4E-2</v>
      </c>
      <c r="AU21" s="194" t="str">
        <f>'Empirical Rule'!AU21</f>
        <v>x</v>
      </c>
      <c r="AV21" s="193"/>
      <c r="AW21" s="193"/>
      <c r="BF21" s="266" t="s">
        <v>178</v>
      </c>
      <c r="BG21" s="266" t="s">
        <v>178</v>
      </c>
      <c r="BH21" s="266" t="s">
        <v>178</v>
      </c>
    </row>
    <row r="22" spans="2:60" s="258" customFormat="1">
      <c r="B22" s="194" t="s">
        <v>198</v>
      </c>
      <c r="C22" s="194" t="s">
        <v>199</v>
      </c>
      <c r="D22" s="194" t="s">
        <v>200</v>
      </c>
      <c r="E22" s="299">
        <v>8.74</v>
      </c>
      <c r="F22" s="265"/>
      <c r="G22" s="193"/>
      <c r="H22" s="193"/>
      <c r="I22" s="193"/>
      <c r="J22" s="259"/>
      <c r="K22" s="259"/>
      <c r="L22" s="259"/>
      <c r="M22" s="259"/>
      <c r="N22" s="259"/>
      <c r="O22" s="433"/>
      <c r="P22" s="433"/>
      <c r="Q22" s="433"/>
      <c r="R22" s="433"/>
      <c r="S22" s="433"/>
      <c r="T22" s="433"/>
      <c r="V22" s="194"/>
      <c r="W22" s="194"/>
      <c r="X22" s="262"/>
      <c r="Y22" s="262"/>
      <c r="Z22" s="262"/>
      <c r="AA22" s="262"/>
      <c r="AB22" s="262"/>
      <c r="AC22" s="262"/>
      <c r="AD22" s="262"/>
      <c r="AE22" s="262"/>
      <c r="AF22" s="262"/>
      <c r="AG22" s="261"/>
      <c r="AH22" s="261"/>
      <c r="AI22" s="261"/>
      <c r="AJ22" s="261"/>
      <c r="AK22" s="261"/>
      <c r="AL22" s="264"/>
      <c r="AM22" s="261"/>
      <c r="AN22" s="262"/>
      <c r="AO22" s="262"/>
      <c r="AP22" s="262"/>
      <c r="AQ22" s="261"/>
      <c r="AR22" s="194">
        <f>'Empirical Rule'!AR22</f>
        <v>0.83333333333333093</v>
      </c>
      <c r="AS22" s="194">
        <f>'Empirical Rule'!AS22</f>
        <v>1.4E-2</v>
      </c>
      <c r="AT22" s="194">
        <f>'Empirical Rule'!AT22</f>
        <v>1.4E-2</v>
      </c>
      <c r="AU22" s="194" t="str">
        <f>'Empirical Rule'!AU22</f>
        <v>x</v>
      </c>
      <c r="AV22" s="193"/>
      <c r="AW22" s="193"/>
    </row>
    <row r="23" spans="2:60" s="258" customFormat="1">
      <c r="B23" s="194" t="s">
        <v>201</v>
      </c>
      <c r="C23" s="194" t="s">
        <v>202</v>
      </c>
      <c r="D23" s="194" t="s">
        <v>203</v>
      </c>
      <c r="E23" s="299">
        <v>8.7799999999999994</v>
      </c>
      <c r="F23" s="265"/>
      <c r="G23" s="259"/>
      <c r="H23" s="193"/>
      <c r="I23" s="193"/>
      <c r="J23" s="259"/>
      <c r="K23" s="259"/>
      <c r="L23" s="259"/>
      <c r="M23" s="259"/>
      <c r="N23" s="259"/>
      <c r="O23" s="433"/>
      <c r="P23" s="433"/>
      <c r="Q23" s="433"/>
      <c r="R23" s="433"/>
      <c r="S23" s="433"/>
      <c r="T23" s="433"/>
      <c r="V23" s="194"/>
      <c r="W23" s="194"/>
      <c r="X23" s="261"/>
      <c r="Y23" s="262"/>
      <c r="Z23" s="262"/>
      <c r="AA23" s="261"/>
      <c r="AB23" s="261"/>
      <c r="AC23" s="193"/>
      <c r="AD23" s="193"/>
      <c r="AE23" s="193"/>
      <c r="AF23" s="261"/>
      <c r="AG23" s="261"/>
      <c r="AH23" s="261"/>
      <c r="AI23" s="261"/>
      <c r="AJ23" s="261"/>
      <c r="AK23" s="261"/>
      <c r="AL23" s="264"/>
      <c r="AM23" s="261"/>
      <c r="AN23" s="262"/>
      <c r="AO23" s="262"/>
      <c r="AP23" s="262"/>
      <c r="AQ23" s="261"/>
      <c r="AR23" s="194">
        <f>'Empirical Rule'!AR23</f>
        <v>1.1666666666666643</v>
      </c>
      <c r="AS23" s="194">
        <f>'Empirical Rule'!AS23</f>
        <v>1.4E-2</v>
      </c>
      <c r="AT23" s="194">
        <f>'Empirical Rule'!AT23</f>
        <v>1.4E-2</v>
      </c>
      <c r="AU23" s="194" t="str">
        <f>'Empirical Rule'!AU23</f>
        <v>x</v>
      </c>
      <c r="AV23" s="193"/>
      <c r="AW23" s="193"/>
    </row>
    <row r="24" spans="2:60" s="258" customFormat="1">
      <c r="B24" s="194" t="s">
        <v>204</v>
      </c>
      <c r="C24" s="194" t="s">
        <v>205</v>
      </c>
      <c r="D24" s="194" t="s">
        <v>206</v>
      </c>
      <c r="E24" s="299">
        <v>8.7799999999999994</v>
      </c>
      <c r="F24" s="265"/>
      <c r="G24" s="300" t="s">
        <v>795</v>
      </c>
      <c r="H24" s="193"/>
      <c r="I24" s="193"/>
      <c r="J24" s="259"/>
      <c r="K24" s="259"/>
      <c r="L24" s="259"/>
      <c r="M24" s="259"/>
      <c r="N24" s="259"/>
      <c r="O24" s="433"/>
      <c r="P24" s="433"/>
      <c r="Q24" s="433"/>
      <c r="R24" s="433"/>
      <c r="S24" s="433"/>
      <c r="T24" s="433"/>
      <c r="V24" s="194"/>
      <c r="W24" s="194"/>
      <c r="X24" s="262"/>
      <c r="Y24" s="262"/>
      <c r="Z24" s="262"/>
      <c r="AA24" s="261"/>
      <c r="AB24" s="261"/>
      <c r="AC24" s="193"/>
      <c r="AD24" s="193"/>
      <c r="AE24" s="193"/>
      <c r="AF24" s="261"/>
      <c r="AG24" s="261"/>
      <c r="AH24" s="261"/>
      <c r="AI24" s="261"/>
      <c r="AJ24" s="261"/>
      <c r="AK24" s="261"/>
      <c r="AL24" s="264"/>
      <c r="AM24" s="261"/>
      <c r="AN24" s="262"/>
      <c r="AO24" s="262"/>
      <c r="AP24" s="262"/>
      <c r="AQ24" s="261"/>
      <c r="AR24" s="194">
        <f>'Empirical Rule'!AR24</f>
        <v>1.3333333333333313</v>
      </c>
      <c r="AS24" s="194">
        <f>'Empirical Rule'!AS24</f>
        <v>1.4E-2</v>
      </c>
      <c r="AT24" s="194">
        <f>'Empirical Rule'!AT24</f>
        <v>1.4E-2</v>
      </c>
      <c r="AU24" s="194" t="str">
        <f>'Empirical Rule'!AU24</f>
        <v>x</v>
      </c>
      <c r="AV24" s="193"/>
      <c r="AW24" s="193"/>
    </row>
    <row r="25" spans="2:60" s="258" customFormat="1">
      <c r="B25" s="194" t="s">
        <v>208</v>
      </c>
      <c r="C25" s="194" t="s">
        <v>209</v>
      </c>
      <c r="D25" s="194" t="s">
        <v>210</v>
      </c>
      <c r="E25" s="299">
        <v>8.81</v>
      </c>
      <c r="F25" s="265"/>
      <c r="G25" s="301">
        <f>G60-I7</f>
        <v>8.7903471190388327</v>
      </c>
      <c r="H25" s="193"/>
      <c r="I25" s="193"/>
      <c r="J25" s="259"/>
      <c r="K25" s="259"/>
      <c r="L25" s="259"/>
      <c r="M25" s="259"/>
      <c r="N25" s="259"/>
      <c r="O25" s="433"/>
      <c r="P25" s="433"/>
      <c r="Q25" s="433"/>
      <c r="R25" s="433"/>
      <c r="S25" s="433"/>
      <c r="T25" s="433"/>
      <c r="V25" s="194"/>
      <c r="W25" s="194"/>
      <c r="X25" s="262"/>
      <c r="Y25" s="262"/>
      <c r="Z25" s="262"/>
      <c r="AA25" s="261"/>
      <c r="AB25" s="261"/>
      <c r="AC25" s="193"/>
      <c r="AD25" s="193"/>
      <c r="AE25" s="193"/>
      <c r="AF25" s="261"/>
      <c r="AG25" s="261"/>
      <c r="AH25" s="261"/>
      <c r="AI25" s="261"/>
      <c r="AJ25" s="261"/>
      <c r="AK25" s="261"/>
      <c r="AL25" s="264"/>
      <c r="AM25" s="261"/>
      <c r="AN25" s="262"/>
      <c r="AO25" s="262"/>
      <c r="AP25" s="262"/>
      <c r="AQ25" s="261"/>
      <c r="AR25" s="194">
        <f>'Empirical Rule'!AR25</f>
        <v>1.4999999999999982</v>
      </c>
      <c r="AS25" s="194">
        <f>'Empirical Rule'!AS25</f>
        <v>1.4E-2</v>
      </c>
      <c r="AT25" s="194">
        <f>'Empirical Rule'!AT25</f>
        <v>1.4E-2</v>
      </c>
      <c r="AU25" s="194" t="str">
        <f>'Empirical Rule'!AU25</f>
        <v>x</v>
      </c>
      <c r="AV25" s="193"/>
      <c r="AW25" s="193"/>
    </row>
    <row r="26" spans="2:60" s="258" customFormat="1">
      <c r="B26" s="194" t="s">
        <v>211</v>
      </c>
      <c r="C26" s="194" t="s">
        <v>212</v>
      </c>
      <c r="D26" s="194" t="s">
        <v>213</v>
      </c>
      <c r="E26" s="299">
        <v>8.84</v>
      </c>
      <c r="F26" s="265"/>
      <c r="G26" s="193"/>
      <c r="H26" s="193"/>
      <c r="I26" s="193"/>
      <c r="J26" s="259"/>
      <c r="K26" s="259"/>
      <c r="L26" s="259"/>
      <c r="M26" s="259"/>
      <c r="N26" s="259"/>
      <c r="O26" s="259"/>
      <c r="P26" s="259"/>
      <c r="Q26" s="259"/>
      <c r="R26" s="193"/>
      <c r="S26" s="193"/>
      <c r="T26" s="193"/>
      <c r="V26" s="261"/>
      <c r="W26" s="261"/>
      <c r="X26" s="261"/>
      <c r="Y26" s="261"/>
      <c r="Z26" s="261"/>
      <c r="AA26" s="261"/>
      <c r="AB26" s="261"/>
      <c r="AC26" s="261"/>
      <c r="AD26" s="261"/>
      <c r="AE26" s="261"/>
      <c r="AF26" s="261"/>
      <c r="AG26" s="261"/>
      <c r="AH26" s="261"/>
      <c r="AI26" s="261"/>
      <c r="AJ26" s="261"/>
      <c r="AK26" s="261"/>
      <c r="AL26" s="264"/>
      <c r="AM26" s="261"/>
      <c r="AN26" s="262"/>
      <c r="AO26" s="262"/>
      <c r="AP26" s="262"/>
      <c r="AQ26" s="261"/>
      <c r="AR26" s="194">
        <f>'Empirical Rule'!AR26</f>
        <v>1.6666666666666652</v>
      </c>
      <c r="AS26" s="194">
        <f>'Empirical Rule'!AS26</f>
        <v>1.4E-2</v>
      </c>
      <c r="AT26" s="194">
        <f>'Empirical Rule'!AT26</f>
        <v>1.4E-2</v>
      </c>
      <c r="AU26" s="194" t="str">
        <f>'Empirical Rule'!AU26</f>
        <v>x</v>
      </c>
      <c r="AV26" s="193"/>
      <c r="AW26" s="193"/>
    </row>
    <row r="27" spans="2:60" s="258" customFormat="1">
      <c r="B27" s="194" t="s">
        <v>214</v>
      </c>
      <c r="C27" s="194" t="s">
        <v>215</v>
      </c>
      <c r="D27" s="194" t="s">
        <v>216</v>
      </c>
      <c r="E27" s="299">
        <v>8.9</v>
      </c>
      <c r="F27" s="265"/>
      <c r="G27" s="193"/>
      <c r="H27" s="193"/>
      <c r="I27" s="193"/>
      <c r="J27" s="259"/>
      <c r="K27" s="259"/>
      <c r="L27" s="259"/>
      <c r="M27" s="259"/>
      <c r="N27" s="259"/>
      <c r="O27" s="259"/>
      <c r="P27" s="259"/>
      <c r="Q27" s="259"/>
      <c r="R27" s="193"/>
      <c r="S27" s="193"/>
      <c r="T27" s="193"/>
      <c r="V27" s="261"/>
      <c r="W27" s="261"/>
      <c r="X27" s="261"/>
      <c r="Y27" s="261"/>
      <c r="Z27" s="261"/>
      <c r="AA27" s="261"/>
      <c r="AB27" s="261"/>
      <c r="AC27" s="261"/>
      <c r="AD27" s="261"/>
      <c r="AE27" s="261"/>
      <c r="AF27" s="261"/>
      <c r="AG27" s="261"/>
      <c r="AH27" s="261"/>
      <c r="AI27" s="261"/>
      <c r="AJ27" s="261"/>
      <c r="AK27" s="261"/>
      <c r="AL27" s="264"/>
      <c r="AM27" s="261"/>
      <c r="AN27" s="262"/>
      <c r="AO27" s="262"/>
      <c r="AP27" s="262"/>
      <c r="AQ27" s="261"/>
      <c r="AR27" s="194">
        <f>'Empirical Rule'!AR27</f>
        <v>1.8333333333333321</v>
      </c>
      <c r="AS27" s="194">
        <f>'Empirical Rule'!AS27</f>
        <v>1.4E-2</v>
      </c>
      <c r="AT27" s="194">
        <f>'Empirical Rule'!AT27</f>
        <v>1.4E-2</v>
      </c>
      <c r="AU27" s="194" t="str">
        <f>'Empirical Rule'!AU27</f>
        <v>x</v>
      </c>
      <c r="AV27" s="193"/>
      <c r="AW27" s="193"/>
    </row>
    <row r="28" spans="2:60" s="258" customFormat="1">
      <c r="B28" s="194" t="s">
        <v>217</v>
      </c>
      <c r="C28" s="194" t="s">
        <v>199</v>
      </c>
      <c r="D28" s="194" t="s">
        <v>218</v>
      </c>
      <c r="E28" s="299">
        <v>8.9</v>
      </c>
      <c r="F28" s="265"/>
      <c r="G28" s="193"/>
      <c r="H28" s="193"/>
      <c r="I28" s="193"/>
      <c r="J28" s="259"/>
      <c r="K28" s="259"/>
      <c r="L28" s="259"/>
      <c r="M28" s="259"/>
      <c r="N28" s="259"/>
      <c r="O28" s="259"/>
      <c r="P28" s="259"/>
      <c r="Q28" s="259"/>
      <c r="R28" s="193"/>
      <c r="S28" s="193"/>
      <c r="T28" s="193"/>
      <c r="V28" s="261"/>
      <c r="W28" s="261"/>
      <c r="X28" s="261"/>
      <c r="Y28" s="261"/>
      <c r="Z28" s="261"/>
      <c r="AA28" s="261"/>
      <c r="AB28" s="261"/>
      <c r="AC28" s="261"/>
      <c r="AD28" s="261"/>
      <c r="AE28" s="261"/>
      <c r="AF28" s="261"/>
      <c r="AG28" s="261"/>
      <c r="AH28" s="261"/>
      <c r="AI28" s="261"/>
      <c r="AJ28" s="261"/>
      <c r="AK28" s="261"/>
      <c r="AL28" s="193"/>
      <c r="AM28" s="261"/>
      <c r="AN28" s="262"/>
      <c r="AO28" s="262"/>
      <c r="AP28" s="262"/>
      <c r="AQ28" s="261"/>
      <c r="AR28" s="194">
        <f>'Empirical Rule'!AR28</f>
        <v>2.1666666666666652</v>
      </c>
      <c r="AS28" s="194">
        <f>'Empirical Rule'!AS28</f>
        <v>1.4E-2</v>
      </c>
      <c r="AT28" s="194">
        <f>'Empirical Rule'!AT28</f>
        <v>1.4E-2</v>
      </c>
      <c r="AU28" s="194" t="str">
        <f>'Empirical Rule'!AU28</f>
        <v>x</v>
      </c>
      <c r="AV28" s="193"/>
      <c r="AW28" s="193"/>
    </row>
    <row r="29" spans="2:60">
      <c r="B29" s="194" t="s">
        <v>219</v>
      </c>
      <c r="C29" s="194" t="s">
        <v>220</v>
      </c>
      <c r="D29" s="194" t="s">
        <v>221</v>
      </c>
      <c r="E29" s="299">
        <v>9.06</v>
      </c>
      <c r="F29" s="265"/>
      <c r="J29" s="259"/>
      <c r="K29" s="259"/>
      <c r="L29" s="259"/>
      <c r="M29" s="259"/>
      <c r="N29" s="259"/>
      <c r="O29" s="259"/>
      <c r="P29" s="259"/>
      <c r="Q29" s="259"/>
      <c r="V29" s="261"/>
      <c r="W29" s="261"/>
      <c r="X29" s="261"/>
      <c r="Y29" s="261"/>
      <c r="Z29" s="261"/>
      <c r="AA29" s="261"/>
      <c r="AB29" s="261"/>
      <c r="AC29" s="261"/>
      <c r="AD29" s="261"/>
      <c r="AE29" s="261"/>
      <c r="AF29" s="261"/>
      <c r="AG29" s="261"/>
      <c r="AH29" s="261"/>
      <c r="AI29" s="261"/>
      <c r="AJ29" s="261"/>
      <c r="AK29" s="261"/>
      <c r="AM29" s="261"/>
      <c r="AN29" s="262"/>
      <c r="AO29" s="262"/>
      <c r="AP29" s="262"/>
      <c r="AQ29" s="261"/>
      <c r="AR29" s="194">
        <f>'Empirical Rule'!AR29</f>
        <v>2.3333333333333313</v>
      </c>
      <c r="AS29" s="194">
        <f>'Empirical Rule'!AS29</f>
        <v>1.4E-2</v>
      </c>
      <c r="AT29" s="194">
        <f>'Empirical Rule'!AT29</f>
        <v>1.4E-2</v>
      </c>
      <c r="AU29" s="194" t="str">
        <f>'Empirical Rule'!AU29</f>
        <v>x</v>
      </c>
    </row>
    <row r="30" spans="2:60">
      <c r="B30" s="194" t="s">
        <v>222</v>
      </c>
      <c r="C30" s="194" t="s">
        <v>223</v>
      </c>
      <c r="D30" s="194" t="s">
        <v>224</v>
      </c>
      <c r="E30" s="299">
        <v>9.09</v>
      </c>
      <c r="F30" s="265"/>
      <c r="I30" s="259"/>
      <c r="J30" s="259"/>
      <c r="K30" s="259"/>
      <c r="L30" s="259"/>
      <c r="M30" s="259"/>
      <c r="N30" s="259"/>
      <c r="O30" s="259"/>
      <c r="P30" s="259"/>
      <c r="Q30" s="259"/>
      <c r="AN30" s="194"/>
      <c r="AO30" s="194"/>
      <c r="AP30" s="194"/>
      <c r="AR30" s="194">
        <f>'Empirical Rule'!AR30</f>
        <v>-1.8333333333333366</v>
      </c>
      <c r="AS30" s="194">
        <f>'Empirical Rule'!AS30</f>
        <v>3.7999999999999999E-2</v>
      </c>
      <c r="AT30" s="194">
        <f>'Empirical Rule'!AT30</f>
        <v>3.7999999999999999E-2</v>
      </c>
      <c r="AU30" s="194" t="str">
        <f>'Empirical Rule'!AU30</f>
        <v>x</v>
      </c>
    </row>
    <row r="31" spans="2:60" s="258" customFormat="1">
      <c r="B31" s="194" t="s">
        <v>225</v>
      </c>
      <c r="C31" s="194" t="s">
        <v>226</v>
      </c>
      <c r="D31" s="194" t="s">
        <v>227</v>
      </c>
      <c r="E31" s="299">
        <v>9.1199999999999992</v>
      </c>
      <c r="F31" s="265"/>
      <c r="G31" s="193"/>
      <c r="H31" s="193"/>
      <c r="I31" s="259"/>
      <c r="J31" s="259"/>
      <c r="K31" s="259"/>
      <c r="L31" s="259"/>
      <c r="M31" s="259"/>
      <c r="N31" s="259"/>
      <c r="O31" s="259"/>
      <c r="P31" s="193"/>
      <c r="Q31" s="259"/>
      <c r="R31" s="193"/>
      <c r="S31" s="193"/>
      <c r="T31" s="193"/>
      <c r="V31" s="193"/>
      <c r="W31" s="193"/>
      <c r="X31" s="193"/>
      <c r="Y31" s="193"/>
      <c r="Z31" s="193"/>
      <c r="AA31" s="193"/>
      <c r="AB31" s="193"/>
      <c r="AC31" s="193"/>
      <c r="AD31" s="193"/>
      <c r="AE31" s="193"/>
      <c r="AF31" s="193"/>
      <c r="AG31" s="193"/>
      <c r="AH31" s="193"/>
      <c r="AI31" s="193"/>
      <c r="AJ31" s="193"/>
      <c r="AK31" s="193"/>
      <c r="AL31" s="193"/>
      <c r="AM31" s="193"/>
      <c r="AN31" s="194"/>
      <c r="AO31" s="194"/>
      <c r="AP31" s="194"/>
      <c r="AQ31" s="193"/>
      <c r="AR31" s="194">
        <f>'Empirical Rule'!AR31</f>
        <v>-1.6666666666666696</v>
      </c>
      <c r="AS31" s="194">
        <f>'Empirical Rule'!AS31</f>
        <v>3.7999999999999999E-2</v>
      </c>
      <c r="AT31" s="194">
        <f>'Empirical Rule'!AT31</f>
        <v>3.7999999999999999E-2</v>
      </c>
      <c r="AU31" s="194" t="str">
        <f>'Empirical Rule'!AU31</f>
        <v>x</v>
      </c>
      <c r="AV31" s="193"/>
      <c r="AW31" s="193"/>
    </row>
    <row r="32" spans="2:60" s="258" customFormat="1">
      <c r="B32" s="194" t="s">
        <v>228</v>
      </c>
      <c r="C32" s="194" t="s">
        <v>229</v>
      </c>
      <c r="D32" s="194" t="s">
        <v>230</v>
      </c>
      <c r="E32" s="299">
        <v>9.31</v>
      </c>
      <c r="F32" s="265"/>
      <c r="G32" s="193"/>
      <c r="H32" s="193"/>
      <c r="I32" s="259"/>
      <c r="J32" s="259"/>
      <c r="K32" s="259"/>
      <c r="L32" s="259"/>
      <c r="M32" s="259"/>
      <c r="N32" s="193"/>
      <c r="O32" s="193"/>
      <c r="P32" s="193"/>
      <c r="Q32" s="259"/>
      <c r="R32" s="193"/>
      <c r="S32" s="193"/>
      <c r="T32" s="193"/>
      <c r="V32" s="261"/>
      <c r="W32" s="261"/>
      <c r="X32" s="261"/>
      <c r="Y32" s="261"/>
      <c r="Z32" s="261"/>
      <c r="AA32" s="261"/>
      <c r="AB32" s="261"/>
      <c r="AC32" s="261"/>
      <c r="AD32" s="261"/>
      <c r="AE32" s="261"/>
      <c r="AF32" s="261"/>
      <c r="AG32" s="261"/>
      <c r="AH32" s="261"/>
      <c r="AI32" s="261"/>
      <c r="AJ32" s="261"/>
      <c r="AK32" s="261"/>
      <c r="AL32" s="264"/>
      <c r="AM32" s="261"/>
      <c r="AN32" s="262"/>
      <c r="AO32" s="262"/>
      <c r="AP32" s="262"/>
      <c r="AQ32" s="261"/>
      <c r="AR32" s="194">
        <f>'Empirical Rule'!AR32</f>
        <v>-1.5000000000000027</v>
      </c>
      <c r="AS32" s="194">
        <f>'Empirical Rule'!AS32</f>
        <v>3.7999999999999999E-2</v>
      </c>
      <c r="AT32" s="194">
        <f>'Empirical Rule'!AT32</f>
        <v>3.7999999999999999E-2</v>
      </c>
      <c r="AU32" s="194" t="str">
        <f>'Empirical Rule'!AU32</f>
        <v>x</v>
      </c>
      <c r="AV32" s="193"/>
      <c r="AW32" s="193"/>
    </row>
    <row r="33" spans="2:49" s="258" customFormat="1">
      <c r="B33" s="194" t="s">
        <v>231</v>
      </c>
      <c r="C33" s="194" t="s">
        <v>232</v>
      </c>
      <c r="D33" s="194" t="s">
        <v>233</v>
      </c>
      <c r="E33" s="299">
        <v>9.34</v>
      </c>
      <c r="F33" s="265"/>
      <c r="G33" s="193"/>
      <c r="H33" s="193"/>
      <c r="I33" s="259"/>
      <c r="J33" s="259"/>
      <c r="K33" s="259"/>
      <c r="L33" s="259"/>
      <c r="M33" s="259"/>
      <c r="N33" s="193"/>
      <c r="O33" s="193"/>
      <c r="R33" s="193"/>
      <c r="S33" s="306" t="s">
        <v>178</v>
      </c>
      <c r="T33" s="306" t="s">
        <v>234</v>
      </c>
      <c r="V33" s="261"/>
      <c r="W33" s="261"/>
      <c r="X33" s="261"/>
      <c r="Y33" s="261"/>
      <c r="Z33" s="261"/>
      <c r="AA33" s="261"/>
      <c r="AB33" s="261"/>
      <c r="AC33" s="261"/>
      <c r="AD33" s="261"/>
      <c r="AE33" s="261"/>
      <c r="AF33" s="261"/>
      <c r="AG33" s="261"/>
      <c r="AH33" s="261"/>
      <c r="AI33" s="261"/>
      <c r="AJ33" s="261"/>
      <c r="AK33" s="261"/>
      <c r="AL33" s="264"/>
      <c r="AM33" s="261"/>
      <c r="AN33" s="262"/>
      <c r="AO33" s="262"/>
      <c r="AP33" s="262"/>
      <c r="AQ33" s="261"/>
      <c r="AR33" s="194">
        <f>'Empirical Rule'!AR33</f>
        <v>-1.3333333333333357</v>
      </c>
      <c r="AS33" s="194">
        <f>'Empirical Rule'!AS33</f>
        <v>3.7999999999999999E-2</v>
      </c>
      <c r="AT33" s="194">
        <f>'Empirical Rule'!AT33</f>
        <v>3.7999999999999999E-2</v>
      </c>
      <c r="AU33" s="194" t="str">
        <f>'Empirical Rule'!AU33</f>
        <v>x</v>
      </c>
      <c r="AV33" s="193"/>
      <c r="AW33" s="193"/>
    </row>
    <row r="34" spans="2:49" s="258" customFormat="1">
      <c r="B34" s="194" t="s">
        <v>235</v>
      </c>
      <c r="C34" s="194" t="s">
        <v>236</v>
      </c>
      <c r="D34" s="194" t="s">
        <v>237</v>
      </c>
      <c r="E34" s="299">
        <v>9.3800000000000008</v>
      </c>
      <c r="F34" s="265"/>
      <c r="G34" s="193"/>
      <c r="H34" s="193"/>
      <c r="I34" s="193"/>
      <c r="J34" s="259"/>
      <c r="K34" s="259"/>
      <c r="L34" s="259"/>
      <c r="M34" s="259"/>
      <c r="N34" s="193"/>
      <c r="O34" s="193"/>
      <c r="R34" s="193"/>
      <c r="S34" s="306" t="s">
        <v>178</v>
      </c>
      <c r="T34" s="306" t="s">
        <v>238</v>
      </c>
      <c r="V34" s="194"/>
      <c r="W34" s="268"/>
      <c r="X34" s="261"/>
      <c r="Y34" s="261"/>
      <c r="Z34" s="261"/>
      <c r="AA34" s="261"/>
      <c r="AB34" s="261"/>
      <c r="AC34" s="261"/>
      <c r="AD34" s="261"/>
      <c r="AE34" s="193"/>
      <c r="AF34" s="261"/>
      <c r="AG34" s="261"/>
      <c r="AH34" s="261"/>
      <c r="AI34" s="261"/>
      <c r="AJ34" s="261"/>
      <c r="AK34" s="261"/>
      <c r="AL34" s="264"/>
      <c r="AM34" s="261"/>
      <c r="AN34" s="262"/>
      <c r="AO34" s="262"/>
      <c r="AP34" s="262"/>
      <c r="AQ34" s="261"/>
      <c r="AR34" s="194">
        <f>'Empirical Rule'!AR34</f>
        <v>-1.1666666666666687</v>
      </c>
      <c r="AS34" s="194">
        <f>'Empirical Rule'!AS34</f>
        <v>3.7999999999999999E-2</v>
      </c>
      <c r="AT34" s="194">
        <f>'Empirical Rule'!AT34</f>
        <v>3.7999999999999999E-2</v>
      </c>
      <c r="AU34" s="194" t="str">
        <f>'Empirical Rule'!AU34</f>
        <v>x</v>
      </c>
      <c r="AV34" s="193"/>
      <c r="AW34" s="193"/>
    </row>
    <row r="35" spans="2:49" s="258" customFormat="1">
      <c r="B35" s="194" t="s">
        <v>239</v>
      </c>
      <c r="C35" s="194" t="s">
        <v>240</v>
      </c>
      <c r="D35" s="194" t="s">
        <v>241</v>
      </c>
      <c r="E35" s="299">
        <v>9.41</v>
      </c>
      <c r="F35" s="265"/>
      <c r="G35" s="193"/>
      <c r="H35" s="193"/>
      <c r="I35" s="193"/>
      <c r="J35" s="259"/>
      <c r="K35" s="259"/>
      <c r="L35" s="259"/>
      <c r="M35" s="259"/>
      <c r="N35" s="193"/>
      <c r="O35" s="193"/>
      <c r="R35" s="193"/>
      <c r="S35" s="306" t="s">
        <v>178</v>
      </c>
      <c r="T35" s="306" t="s">
        <v>98</v>
      </c>
      <c r="V35" s="261"/>
      <c r="W35" s="261"/>
      <c r="X35" s="261"/>
      <c r="Y35" s="261"/>
      <c r="Z35" s="261"/>
      <c r="AA35" s="261"/>
      <c r="AB35" s="261"/>
      <c r="AC35" s="261"/>
      <c r="AD35" s="261"/>
      <c r="AE35" s="261"/>
      <c r="AF35" s="261"/>
      <c r="AG35" s="261"/>
      <c r="AH35" s="261"/>
      <c r="AI35" s="261"/>
      <c r="AJ35" s="261"/>
      <c r="AK35" s="261"/>
      <c r="AL35" s="264"/>
      <c r="AM35" s="261"/>
      <c r="AN35" s="262"/>
      <c r="AO35" s="262"/>
      <c r="AP35" s="262"/>
      <c r="AQ35" s="261"/>
      <c r="AR35" s="194">
        <f>'Empirical Rule'!AR35</f>
        <v>-0.83333333333333526</v>
      </c>
      <c r="AS35" s="194">
        <f>'Empirical Rule'!AS35</f>
        <v>3.7999999999999999E-2</v>
      </c>
      <c r="AT35" s="194">
        <f>'Empirical Rule'!AT35</f>
        <v>3.7999999999999999E-2</v>
      </c>
      <c r="AU35" s="194" t="str">
        <f>'Empirical Rule'!AU35</f>
        <v>x</v>
      </c>
    </row>
    <row r="36" spans="2:49" s="258" customFormat="1">
      <c r="B36" s="194" t="s">
        <v>242</v>
      </c>
      <c r="C36" s="194" t="s">
        <v>243</v>
      </c>
      <c r="D36" s="194" t="s">
        <v>241</v>
      </c>
      <c r="E36" s="299">
        <v>9.44</v>
      </c>
      <c r="F36" s="265"/>
      <c r="G36" s="193"/>
      <c r="H36" s="259"/>
      <c r="I36" s="193"/>
      <c r="J36" s="259"/>
      <c r="K36" s="259"/>
      <c r="L36" s="259"/>
      <c r="M36" s="259"/>
      <c r="N36" s="193"/>
      <c r="O36" s="193"/>
      <c r="R36" s="193"/>
      <c r="S36" s="306">
        <v>0</v>
      </c>
      <c r="T36" s="306" t="s">
        <v>244</v>
      </c>
      <c r="V36" s="261"/>
      <c r="W36" s="193"/>
      <c r="X36" s="193"/>
      <c r="Y36" s="193"/>
      <c r="Z36" s="193"/>
      <c r="AA36" s="193"/>
      <c r="AB36" s="193"/>
      <c r="AC36" s="193"/>
      <c r="AD36" s="193"/>
      <c r="AE36" s="193"/>
      <c r="AF36" s="193"/>
      <c r="AG36" s="193"/>
      <c r="AH36" s="193"/>
      <c r="AI36" s="193"/>
      <c r="AJ36" s="193"/>
      <c r="AK36" s="261"/>
      <c r="AL36" s="264"/>
      <c r="AM36" s="261"/>
      <c r="AN36" s="262"/>
      <c r="AO36" s="262"/>
      <c r="AP36" s="262"/>
      <c r="AQ36" s="261"/>
      <c r="AR36" s="194">
        <f>'Empirical Rule'!AR36</f>
        <v>-0.66666666666666874</v>
      </c>
      <c r="AS36" s="194">
        <f>'Empirical Rule'!AS36</f>
        <v>3.7999999999999999E-2</v>
      </c>
      <c r="AT36" s="194">
        <f>'Empirical Rule'!AT36</f>
        <v>3.7999999999999999E-2</v>
      </c>
      <c r="AU36" s="194" t="str">
        <f>'Empirical Rule'!AU36</f>
        <v>x</v>
      </c>
    </row>
    <row r="37" spans="2:49" s="258" customFormat="1">
      <c r="B37" s="194" t="s">
        <v>245</v>
      </c>
      <c r="C37" s="194" t="s">
        <v>246</v>
      </c>
      <c r="D37" s="194" t="s">
        <v>247</v>
      </c>
      <c r="E37" s="299">
        <v>9.66</v>
      </c>
      <c r="F37" s="265"/>
      <c r="G37" s="193"/>
      <c r="H37" s="259"/>
      <c r="I37" s="193"/>
      <c r="J37" s="259"/>
      <c r="K37" s="193"/>
      <c r="L37" s="193"/>
      <c r="M37" s="193"/>
      <c r="N37" s="193"/>
      <c r="O37" s="193"/>
      <c r="R37" s="193"/>
      <c r="S37" s="306" t="s">
        <v>178</v>
      </c>
      <c r="T37" s="306" t="s">
        <v>802</v>
      </c>
      <c r="V37" s="261"/>
      <c r="W37" s="193"/>
      <c r="X37" s="193"/>
      <c r="Y37" s="193"/>
      <c r="Z37" s="193"/>
      <c r="AA37" s="193"/>
      <c r="AB37" s="193"/>
      <c r="AC37" s="193"/>
      <c r="AD37" s="193"/>
      <c r="AE37" s="193"/>
      <c r="AF37" s="193"/>
      <c r="AG37" s="193"/>
      <c r="AH37" s="193"/>
      <c r="AI37" s="193"/>
      <c r="AJ37" s="193"/>
      <c r="AK37" s="261"/>
      <c r="AL37" s="264"/>
      <c r="AM37" s="261"/>
      <c r="AN37" s="262"/>
      <c r="AO37" s="262"/>
      <c r="AP37" s="262"/>
      <c r="AQ37" s="261"/>
      <c r="AR37" s="194">
        <f>'Empirical Rule'!AR37</f>
        <v>-0.50000000000000222</v>
      </c>
      <c r="AS37" s="194">
        <f>'Empirical Rule'!AS37</f>
        <v>3.7999999999999999E-2</v>
      </c>
      <c r="AT37" s="194">
        <f>'Empirical Rule'!AT37</f>
        <v>3.7999999999999999E-2</v>
      </c>
      <c r="AU37" s="194" t="str">
        <f>'Empirical Rule'!AU37</f>
        <v>x</v>
      </c>
    </row>
    <row r="38" spans="2:49" s="258" customFormat="1">
      <c r="B38" s="194" t="s">
        <v>249</v>
      </c>
      <c r="C38" s="194" t="s">
        <v>250</v>
      </c>
      <c r="D38" s="194" t="s">
        <v>251</v>
      </c>
      <c r="E38" s="299">
        <v>9.66</v>
      </c>
      <c r="F38" s="265"/>
      <c r="G38" s="193"/>
      <c r="H38" s="193"/>
      <c r="I38" s="193"/>
      <c r="J38" s="259"/>
      <c r="K38" s="193"/>
      <c r="L38" s="193"/>
      <c r="M38" s="193"/>
      <c r="N38" s="193"/>
      <c r="O38" s="193"/>
      <c r="R38" s="193"/>
      <c r="S38" s="306">
        <v>0</v>
      </c>
      <c r="T38" s="306" t="s">
        <v>803</v>
      </c>
      <c r="V38" s="261"/>
      <c r="W38" s="193"/>
      <c r="X38" s="193"/>
      <c r="Y38" s="193"/>
      <c r="Z38" s="193"/>
      <c r="AA38" s="193"/>
      <c r="AB38" s="193"/>
      <c r="AC38" s="193"/>
      <c r="AD38" s="193"/>
      <c r="AE38" s="193"/>
      <c r="AF38" s="193"/>
      <c r="AG38" s="193"/>
      <c r="AH38" s="193"/>
      <c r="AI38" s="193"/>
      <c r="AJ38" s="193"/>
      <c r="AK38" s="261"/>
      <c r="AL38" s="264"/>
      <c r="AM38" s="261"/>
      <c r="AN38" s="262"/>
      <c r="AO38" s="262"/>
      <c r="AP38" s="262"/>
      <c r="AQ38" s="261"/>
      <c r="AR38" s="194">
        <f>'Empirical Rule'!AR38</f>
        <v>-0.33333333333333548</v>
      </c>
      <c r="AS38" s="194">
        <f>'Empirical Rule'!AS38</f>
        <v>3.7999999999999999E-2</v>
      </c>
      <c r="AT38" s="194">
        <f>'Empirical Rule'!AT38</f>
        <v>3.7999999999999999E-2</v>
      </c>
      <c r="AU38" s="194" t="str">
        <f>'Empirical Rule'!AU38</f>
        <v>x</v>
      </c>
    </row>
    <row r="39" spans="2:49" s="258" customFormat="1">
      <c r="B39" s="194" t="s">
        <v>253</v>
      </c>
      <c r="C39" s="194" t="s">
        <v>254</v>
      </c>
      <c r="D39" s="194" t="s">
        <v>255</v>
      </c>
      <c r="E39" s="299">
        <v>9.7200000000000006</v>
      </c>
      <c r="F39" s="265"/>
      <c r="G39" s="193"/>
      <c r="H39" s="193"/>
      <c r="I39" s="193"/>
      <c r="J39" s="259"/>
      <c r="K39" s="193"/>
      <c r="L39" s="193"/>
      <c r="M39" s="193"/>
      <c r="N39" s="193"/>
      <c r="O39" s="193"/>
      <c r="R39" s="193"/>
      <c r="S39" s="306" t="s">
        <v>178</v>
      </c>
      <c r="T39" s="306" t="s">
        <v>256</v>
      </c>
      <c r="V39" s="261"/>
      <c r="W39" s="193"/>
      <c r="X39" s="193"/>
      <c r="Y39" s="193"/>
      <c r="Z39" s="193"/>
      <c r="AA39" s="193"/>
      <c r="AB39" s="193"/>
      <c r="AC39" s="193"/>
      <c r="AD39" s="193"/>
      <c r="AE39" s="193"/>
      <c r="AF39" s="193"/>
      <c r="AG39" s="193"/>
      <c r="AH39" s="193"/>
      <c r="AI39" s="193"/>
      <c r="AJ39" s="193"/>
      <c r="AK39" s="261"/>
      <c r="AL39" s="264"/>
      <c r="AM39" s="261"/>
      <c r="AN39" s="262"/>
      <c r="AO39" s="262"/>
      <c r="AP39" s="262"/>
      <c r="AQ39" s="261"/>
      <c r="AR39" s="194">
        <f>'Empirical Rule'!AR39</f>
        <v>-0.16666666666666879</v>
      </c>
      <c r="AS39" s="194">
        <f>'Empirical Rule'!AS39</f>
        <v>3.7999999999999999E-2</v>
      </c>
      <c r="AT39" s="194">
        <f>'Empirical Rule'!AT39</f>
        <v>3.7999999999999999E-2</v>
      </c>
      <c r="AU39" s="194" t="str">
        <f>'Empirical Rule'!AU39</f>
        <v>x</v>
      </c>
    </row>
    <row r="40" spans="2:49" s="258" customFormat="1">
      <c r="B40" s="194" t="s">
        <v>257</v>
      </c>
      <c r="C40" s="194" t="s">
        <v>258</v>
      </c>
      <c r="D40" s="194" t="s">
        <v>162</v>
      </c>
      <c r="E40" s="299">
        <v>9.7200000000000006</v>
      </c>
      <c r="F40" s="265"/>
      <c r="G40" s="193"/>
      <c r="H40" s="193"/>
      <c r="I40" s="193"/>
      <c r="J40" s="259"/>
      <c r="K40" s="193"/>
      <c r="L40" s="193"/>
      <c r="M40" s="193"/>
      <c r="N40" s="193"/>
      <c r="O40" s="193"/>
      <c r="R40" s="193"/>
      <c r="S40" s="306">
        <v>0</v>
      </c>
      <c r="T40" s="306" t="s">
        <v>259</v>
      </c>
      <c r="V40" s="261"/>
      <c r="W40" s="193"/>
      <c r="X40" s="193"/>
      <c r="Y40" s="193"/>
      <c r="Z40" s="193"/>
      <c r="AA40" s="193"/>
      <c r="AB40" s="193"/>
      <c r="AC40" s="193"/>
      <c r="AD40" s="193"/>
      <c r="AE40" s="193"/>
      <c r="AF40" s="193"/>
      <c r="AG40" s="193"/>
      <c r="AH40" s="193"/>
      <c r="AI40" s="193"/>
      <c r="AJ40" s="193"/>
      <c r="AK40" s="261"/>
      <c r="AL40" s="264"/>
      <c r="AM40" s="261"/>
      <c r="AN40" s="262"/>
      <c r="AO40" s="262"/>
      <c r="AP40" s="262"/>
      <c r="AQ40" s="261"/>
      <c r="AR40" s="194">
        <f>'Empirical Rule'!AR40</f>
        <v>0.16666666666666449</v>
      </c>
      <c r="AS40" s="194">
        <f>'Empirical Rule'!AS40</f>
        <v>3.7999999999999999E-2</v>
      </c>
      <c r="AT40" s="194">
        <f>'Empirical Rule'!AT40</f>
        <v>3.7999999999999999E-2</v>
      </c>
      <c r="AU40" s="194" t="str">
        <f>'Empirical Rule'!AU40</f>
        <v>x</v>
      </c>
    </row>
    <row r="41" spans="2:49" s="258" customFormat="1">
      <c r="B41" s="194" t="s">
        <v>260</v>
      </c>
      <c r="C41" s="194" t="s">
        <v>261</v>
      </c>
      <c r="D41" s="194" t="s">
        <v>262</v>
      </c>
      <c r="E41" s="299">
        <v>9.75</v>
      </c>
      <c r="F41" s="265"/>
      <c r="G41" s="193"/>
      <c r="H41" s="193"/>
      <c r="I41" s="193"/>
      <c r="J41" s="259"/>
      <c r="K41" s="259"/>
      <c r="L41" s="259"/>
      <c r="M41" s="259"/>
      <c r="N41" s="259"/>
      <c r="O41" s="259"/>
      <c r="R41" s="193"/>
      <c r="S41" s="306" t="s">
        <v>178</v>
      </c>
      <c r="T41" s="307" t="s">
        <v>263</v>
      </c>
      <c r="V41" s="261"/>
      <c r="W41" s="193"/>
      <c r="X41" s="193"/>
      <c r="Y41" s="193"/>
      <c r="Z41" s="193"/>
      <c r="AA41" s="193"/>
      <c r="AB41" s="193"/>
      <c r="AC41" s="193"/>
      <c r="AD41" s="193"/>
      <c r="AE41" s="193"/>
      <c r="AF41" s="193"/>
      <c r="AG41" s="193"/>
      <c r="AH41" s="193"/>
      <c r="AI41" s="193"/>
      <c r="AJ41" s="193"/>
      <c r="AK41" s="261"/>
      <c r="AL41" s="264"/>
      <c r="AM41" s="261"/>
      <c r="AN41" s="262"/>
      <c r="AO41" s="262"/>
      <c r="AP41" s="262"/>
      <c r="AQ41" s="261"/>
      <c r="AR41" s="194">
        <f>'Empirical Rule'!AR41</f>
        <v>0.33333333333333115</v>
      </c>
      <c r="AS41" s="194">
        <f>'Empirical Rule'!AS41</f>
        <v>3.7999999999999999E-2</v>
      </c>
      <c r="AT41" s="194">
        <f>'Empirical Rule'!AT41</f>
        <v>3.7999999999999999E-2</v>
      </c>
      <c r="AU41" s="194" t="str">
        <f>'Empirical Rule'!AU41</f>
        <v>x</v>
      </c>
    </row>
    <row r="42" spans="2:49" s="258" customFormat="1">
      <c r="B42" s="194" t="s">
        <v>264</v>
      </c>
      <c r="C42" s="194" t="s">
        <v>265</v>
      </c>
      <c r="D42" s="194" t="s">
        <v>266</v>
      </c>
      <c r="E42" s="299">
        <v>9.75</v>
      </c>
      <c r="F42" s="265"/>
      <c r="G42" s="193"/>
      <c r="H42" s="193"/>
      <c r="I42" s="193"/>
      <c r="J42" s="259"/>
      <c r="K42" s="259"/>
      <c r="L42" s="259"/>
      <c r="M42" s="259"/>
      <c r="N42" s="259"/>
      <c r="O42" s="259"/>
      <c r="R42" s="193"/>
      <c r="S42" s="306" t="s">
        <v>178</v>
      </c>
      <c r="T42" s="307" t="s">
        <v>267</v>
      </c>
      <c r="V42" s="261"/>
      <c r="W42" s="193"/>
      <c r="X42" s="193"/>
      <c r="Y42" s="193"/>
      <c r="Z42" s="193"/>
      <c r="AA42" s="193"/>
      <c r="AB42" s="193"/>
      <c r="AC42" s="193"/>
      <c r="AD42" s="193"/>
      <c r="AE42" s="193"/>
      <c r="AF42" s="193"/>
      <c r="AG42" s="193"/>
      <c r="AH42" s="193"/>
      <c r="AI42" s="193"/>
      <c r="AJ42" s="193"/>
      <c r="AK42" s="261"/>
      <c r="AL42" s="264"/>
      <c r="AM42" s="261"/>
      <c r="AN42" s="262"/>
      <c r="AO42" s="262"/>
      <c r="AP42" s="262"/>
      <c r="AQ42" s="261"/>
      <c r="AR42" s="194">
        <f>'Empirical Rule'!AR42</f>
        <v>0.49999999999999789</v>
      </c>
      <c r="AS42" s="194">
        <f>'Empirical Rule'!AS42</f>
        <v>3.7999999999999999E-2</v>
      </c>
      <c r="AT42" s="194">
        <f>'Empirical Rule'!AT42</f>
        <v>3.7999999999999999E-2</v>
      </c>
      <c r="AU42" s="194" t="str">
        <f>'Empirical Rule'!AU42</f>
        <v>x</v>
      </c>
    </row>
    <row r="43" spans="2:49" s="258" customFormat="1">
      <c r="B43" s="194" t="s">
        <v>268</v>
      </c>
      <c r="C43" s="194" t="s">
        <v>269</v>
      </c>
      <c r="D43" s="194" t="s">
        <v>270</v>
      </c>
      <c r="E43" s="299">
        <v>9.91</v>
      </c>
      <c r="F43" s="265"/>
      <c r="G43" s="193"/>
      <c r="H43" s="193"/>
      <c r="I43" s="193"/>
      <c r="J43" s="259"/>
      <c r="K43" s="259"/>
      <c r="L43" s="259"/>
      <c r="M43" s="259"/>
      <c r="N43" s="259"/>
      <c r="O43" s="259"/>
      <c r="R43" s="193"/>
      <c r="S43" s="306" t="s">
        <v>178</v>
      </c>
      <c r="T43" s="307" t="s">
        <v>271</v>
      </c>
      <c r="U43" s="193"/>
      <c r="V43" s="261"/>
      <c r="W43" s="261"/>
      <c r="X43" s="261"/>
      <c r="Y43" s="261"/>
      <c r="Z43" s="261"/>
      <c r="AA43" s="261"/>
      <c r="AB43" s="261"/>
      <c r="AC43" s="261"/>
      <c r="AD43" s="261"/>
      <c r="AE43" s="261"/>
      <c r="AF43" s="261"/>
      <c r="AG43" s="261"/>
      <c r="AH43" s="261"/>
      <c r="AI43" s="261"/>
      <c r="AJ43" s="261"/>
      <c r="AK43" s="261"/>
      <c r="AL43" s="264"/>
      <c r="AM43" s="261"/>
      <c r="AN43" s="262"/>
      <c r="AO43" s="262"/>
      <c r="AP43" s="262"/>
      <c r="AQ43" s="261"/>
      <c r="AR43" s="194">
        <f>'Empirical Rule'!AR43</f>
        <v>0.66666666666666441</v>
      </c>
      <c r="AS43" s="194">
        <f>'Empirical Rule'!AS43</f>
        <v>3.7999999999999999E-2</v>
      </c>
      <c r="AT43" s="194">
        <f>'Empirical Rule'!AT43</f>
        <v>3.7999999999999999E-2</v>
      </c>
      <c r="AU43" s="194" t="str">
        <f>'Empirical Rule'!AU43</f>
        <v>x</v>
      </c>
    </row>
    <row r="44" spans="2:49" s="258" customFormat="1">
      <c r="B44" s="194" t="s">
        <v>272</v>
      </c>
      <c r="C44" s="194" t="s">
        <v>273</v>
      </c>
      <c r="D44" s="194" t="s">
        <v>274</v>
      </c>
      <c r="E44" s="299">
        <v>9.91</v>
      </c>
      <c r="F44" s="265"/>
      <c r="G44" s="193"/>
      <c r="H44" s="193"/>
      <c r="I44" s="193"/>
      <c r="J44" s="259"/>
      <c r="K44" s="193"/>
      <c r="L44" s="193"/>
      <c r="M44" s="193"/>
      <c r="N44" s="259"/>
      <c r="O44" s="259"/>
      <c r="R44" s="193"/>
      <c r="S44" s="306">
        <v>0</v>
      </c>
      <c r="T44" s="306" t="s">
        <v>275</v>
      </c>
      <c r="U44" s="193"/>
      <c r="V44" s="261"/>
      <c r="W44" s="261"/>
      <c r="X44" s="261"/>
      <c r="Y44" s="261"/>
      <c r="Z44" s="261"/>
      <c r="AA44" s="261"/>
      <c r="AB44" s="261"/>
      <c r="AC44" s="261"/>
      <c r="AD44" s="261"/>
      <c r="AE44" s="261"/>
      <c r="AF44" s="261"/>
      <c r="AG44" s="261"/>
      <c r="AH44" s="261"/>
      <c r="AI44" s="261"/>
      <c r="AJ44" s="261"/>
      <c r="AK44" s="261"/>
      <c r="AL44" s="264"/>
      <c r="AM44" s="261"/>
      <c r="AN44" s="262"/>
      <c r="AO44" s="262"/>
      <c r="AP44" s="262"/>
      <c r="AQ44" s="261"/>
      <c r="AR44" s="194">
        <f>'Empirical Rule'!AR44</f>
        <v>0.83333333333333093</v>
      </c>
      <c r="AS44" s="194">
        <f>'Empirical Rule'!AS44</f>
        <v>3.7999999999999999E-2</v>
      </c>
      <c r="AT44" s="194">
        <f>'Empirical Rule'!AT44</f>
        <v>3.7999999999999999E-2</v>
      </c>
      <c r="AU44" s="194" t="str">
        <f>'Empirical Rule'!AU44</f>
        <v>x</v>
      </c>
    </row>
    <row r="45" spans="2:49" s="258" customFormat="1">
      <c r="B45" s="194" t="s">
        <v>276</v>
      </c>
      <c r="C45" s="194" t="s">
        <v>277</v>
      </c>
      <c r="D45" s="194" t="s">
        <v>278</v>
      </c>
      <c r="E45" s="299">
        <v>9.94</v>
      </c>
      <c r="F45" s="265"/>
      <c r="G45" s="193"/>
      <c r="H45" s="193"/>
      <c r="I45" s="193"/>
      <c r="J45" s="259"/>
      <c r="K45" s="193"/>
      <c r="L45" s="193"/>
      <c r="M45" s="193"/>
      <c r="N45" s="259"/>
      <c r="O45" s="259"/>
      <c r="R45" s="193"/>
      <c r="S45" s="306">
        <v>0</v>
      </c>
      <c r="T45" s="306" t="s">
        <v>804</v>
      </c>
      <c r="U45" s="193"/>
      <c r="V45" s="261"/>
      <c r="W45" s="261"/>
      <c r="X45" s="261"/>
      <c r="Y45" s="262"/>
      <c r="Z45" s="261"/>
      <c r="AA45" s="261"/>
      <c r="AB45" s="261"/>
      <c r="AC45" s="261"/>
      <c r="AD45" s="261"/>
      <c r="AE45" s="261"/>
      <c r="AF45" s="261"/>
      <c r="AG45" s="261"/>
      <c r="AH45" s="261"/>
      <c r="AI45" s="261"/>
      <c r="AJ45" s="261"/>
      <c r="AK45" s="261"/>
      <c r="AL45" s="264"/>
      <c r="AM45" s="261"/>
      <c r="AN45" s="262"/>
      <c r="AO45" s="262"/>
      <c r="AP45" s="262"/>
      <c r="AQ45" s="261"/>
      <c r="AR45" s="194">
        <f>'Empirical Rule'!AR45</f>
        <v>1.1666666666666643</v>
      </c>
      <c r="AS45" s="194">
        <f>'Empirical Rule'!AS45</f>
        <v>3.7999999999999999E-2</v>
      </c>
      <c r="AT45" s="194">
        <f>'Empirical Rule'!AT45</f>
        <v>3.7999999999999999E-2</v>
      </c>
      <c r="AU45" s="194" t="str">
        <f>'Empirical Rule'!AU45</f>
        <v>x</v>
      </c>
    </row>
    <row r="46" spans="2:49" s="258" customFormat="1">
      <c r="B46" s="194" t="s">
        <v>280</v>
      </c>
      <c r="C46" s="194" t="s">
        <v>281</v>
      </c>
      <c r="D46" s="194" t="s">
        <v>241</v>
      </c>
      <c r="E46" s="299">
        <v>9.98</v>
      </c>
      <c r="F46" s="265"/>
      <c r="G46" s="193"/>
      <c r="H46" s="193"/>
      <c r="I46" s="193"/>
      <c r="J46" s="259"/>
      <c r="K46" s="193"/>
      <c r="L46" s="193"/>
      <c r="M46" s="193"/>
      <c r="N46" s="259"/>
      <c r="O46" s="259"/>
      <c r="R46" s="193"/>
      <c r="S46" s="306">
        <v>0</v>
      </c>
      <c r="T46" s="306" t="s">
        <v>805</v>
      </c>
      <c r="U46" s="193"/>
      <c r="V46" s="261"/>
      <c r="W46" s="261"/>
      <c r="X46" s="261"/>
      <c r="Y46" s="261"/>
      <c r="Z46" s="261"/>
      <c r="AA46" s="261"/>
      <c r="AB46" s="261"/>
      <c r="AC46" s="261"/>
      <c r="AD46" s="261"/>
      <c r="AE46" s="261"/>
      <c r="AF46" s="261"/>
      <c r="AG46" s="261"/>
      <c r="AH46" s="261"/>
      <c r="AI46" s="261"/>
      <c r="AJ46" s="261"/>
      <c r="AK46" s="261"/>
      <c r="AL46" s="264"/>
      <c r="AM46" s="261"/>
      <c r="AN46" s="262"/>
      <c r="AO46" s="262"/>
      <c r="AP46" s="262"/>
      <c r="AQ46" s="261"/>
      <c r="AR46" s="194">
        <f>'Empirical Rule'!AR46</f>
        <v>1.3333333333333313</v>
      </c>
      <c r="AS46" s="194">
        <f>'Empirical Rule'!AS46</f>
        <v>3.7999999999999999E-2</v>
      </c>
      <c r="AT46" s="194">
        <f>'Empirical Rule'!AT46</f>
        <v>3.7999999999999999E-2</v>
      </c>
      <c r="AU46" s="194" t="str">
        <f>'Empirical Rule'!AU46</f>
        <v>x</v>
      </c>
    </row>
    <row r="47" spans="2:49" s="258" customFormat="1">
      <c r="B47" s="194" t="s">
        <v>283</v>
      </c>
      <c r="C47" s="194" t="s">
        <v>284</v>
      </c>
      <c r="D47" s="194" t="s">
        <v>285</v>
      </c>
      <c r="E47" s="299">
        <v>10.01</v>
      </c>
      <c r="F47" s="265"/>
      <c r="G47" s="193"/>
      <c r="H47" s="193"/>
      <c r="I47" s="193"/>
      <c r="J47" s="259"/>
      <c r="K47" s="193"/>
      <c r="L47" s="193"/>
      <c r="M47" s="193"/>
      <c r="N47" s="259"/>
      <c r="O47" s="259"/>
      <c r="R47" s="193"/>
      <c r="S47" s="306" t="s">
        <v>178</v>
      </c>
      <c r="T47" s="194" t="s">
        <v>286</v>
      </c>
      <c r="U47" s="193"/>
      <c r="V47" s="261"/>
      <c r="W47" s="261"/>
      <c r="X47" s="261"/>
      <c r="Y47" s="261"/>
      <c r="Z47" s="261"/>
      <c r="AA47" s="261"/>
      <c r="AB47" s="261"/>
      <c r="AC47" s="261"/>
      <c r="AD47" s="261"/>
      <c r="AE47" s="261"/>
      <c r="AF47" s="261"/>
      <c r="AG47" s="261"/>
      <c r="AH47" s="261"/>
      <c r="AI47" s="261"/>
      <c r="AJ47" s="261"/>
      <c r="AK47" s="261"/>
      <c r="AL47" s="264"/>
      <c r="AM47" s="261"/>
      <c r="AN47" s="262"/>
      <c r="AO47" s="262"/>
      <c r="AP47" s="262"/>
      <c r="AQ47" s="261"/>
      <c r="AR47" s="194">
        <f>'Empirical Rule'!AR47</f>
        <v>1.4999999999999982</v>
      </c>
      <c r="AS47" s="194">
        <f>'Empirical Rule'!AS47</f>
        <v>3.7999999999999999E-2</v>
      </c>
      <c r="AT47" s="194">
        <f>'Empirical Rule'!AT47</f>
        <v>3.7999999999999999E-2</v>
      </c>
      <c r="AU47" s="194" t="str">
        <f>'Empirical Rule'!AU47</f>
        <v>x</v>
      </c>
    </row>
    <row r="48" spans="2:49" s="258" customFormat="1">
      <c r="B48" s="194" t="s">
        <v>287</v>
      </c>
      <c r="C48" s="194" t="s">
        <v>288</v>
      </c>
      <c r="D48" s="194" t="s">
        <v>289</v>
      </c>
      <c r="E48" s="299">
        <v>10.07</v>
      </c>
      <c r="F48" s="265"/>
      <c r="G48" s="193"/>
      <c r="H48" s="193"/>
      <c r="I48" s="193"/>
      <c r="J48" s="259"/>
      <c r="K48" s="193"/>
      <c r="L48" s="193"/>
      <c r="M48" s="193"/>
      <c r="N48" s="259"/>
      <c r="O48" s="259"/>
      <c r="R48" s="193"/>
      <c r="S48" s="306">
        <v>0</v>
      </c>
      <c r="T48" s="306" t="s">
        <v>290</v>
      </c>
      <c r="U48" s="193"/>
      <c r="V48" s="262"/>
      <c r="W48" s="261"/>
      <c r="X48" s="261"/>
      <c r="Y48" s="261"/>
      <c r="Z48" s="261"/>
      <c r="AA48" s="261"/>
      <c r="AB48" s="261"/>
      <c r="AC48" s="261"/>
      <c r="AD48" s="261"/>
      <c r="AE48" s="261"/>
      <c r="AF48" s="261"/>
      <c r="AG48" s="261"/>
      <c r="AH48" s="261"/>
      <c r="AI48" s="261"/>
      <c r="AJ48" s="261"/>
      <c r="AK48" s="261"/>
      <c r="AL48" s="261"/>
      <c r="AM48" s="264"/>
      <c r="AN48" s="262"/>
      <c r="AO48" s="262"/>
      <c r="AP48" s="262"/>
      <c r="AQ48" s="261"/>
      <c r="AR48" s="194">
        <f>'Empirical Rule'!AR48</f>
        <v>1.6666666666666652</v>
      </c>
      <c r="AS48" s="194">
        <f>'Empirical Rule'!AS48</f>
        <v>3.7999999999999999E-2</v>
      </c>
      <c r="AT48" s="194">
        <f>'Empirical Rule'!AT48</f>
        <v>3.7999999999999999E-2</v>
      </c>
      <c r="AU48" s="194" t="str">
        <f>'Empirical Rule'!AU48</f>
        <v>x</v>
      </c>
    </row>
    <row r="49" spans="2:47" s="258" customFormat="1">
      <c r="B49" s="194" t="s">
        <v>291</v>
      </c>
      <c r="C49" s="194" t="s">
        <v>292</v>
      </c>
      <c r="D49" s="194" t="s">
        <v>293</v>
      </c>
      <c r="E49" s="299">
        <v>10.1</v>
      </c>
      <c r="F49" s="265"/>
      <c r="G49" s="193"/>
      <c r="H49" s="193"/>
      <c r="I49" s="193"/>
      <c r="J49" s="259"/>
      <c r="K49" s="193"/>
      <c r="L49" s="193"/>
      <c r="M49" s="193"/>
      <c r="N49" s="259"/>
      <c r="O49" s="259"/>
      <c r="P49" s="193"/>
      <c r="Q49" s="193"/>
      <c r="R49" s="193"/>
      <c r="S49" s="193"/>
      <c r="T49" s="193"/>
      <c r="U49" s="193"/>
      <c r="V49" s="308" t="str">
        <f>'Empirical Rule'!V49</f>
        <v>Admin Link</v>
      </c>
      <c r="W49" s="193"/>
      <c r="X49" s="194"/>
      <c r="Y49" s="262" t="str">
        <f>'Empirical Rule'!Y49</f>
        <v>shading</v>
      </c>
      <c r="Z49" s="262" t="str">
        <f>'Empirical Rule'!Z49</f>
        <v>pop mean</v>
      </c>
      <c r="AA49" s="262" t="str">
        <f>'Empirical Rule'!AA49</f>
        <v>expected variability</v>
      </c>
      <c r="AB49" s="262" t="str">
        <f>'Empirical Rule'!AB49</f>
        <v>raw value</v>
      </c>
      <c r="AC49" s="262" t="str">
        <f>'Empirical Rule'!AC49</f>
        <v>z score</v>
      </c>
      <c r="AD49" s="262" t="str">
        <f>'Empirical Rule'!AD49</f>
        <v>probability of x</v>
      </c>
      <c r="AE49" s="261"/>
      <c r="AF49" s="193"/>
      <c r="AG49" s="194" t="str">
        <f>'Empirical Rule'!AG49</f>
        <v>x</v>
      </c>
      <c r="AH49" s="194" t="str">
        <f>'Empirical Rule'!AH49</f>
        <v>standard axis</v>
      </c>
      <c r="AI49" s="193"/>
      <c r="AJ49" s="261"/>
      <c r="AK49" s="261"/>
      <c r="AL49" s="264"/>
      <c r="AM49" s="261"/>
      <c r="AN49" s="262" t="str">
        <f>'Empirical Rule'!AN49</f>
        <v>X1</v>
      </c>
      <c r="AO49" s="194" t="str">
        <f>'Empirical Rule'!AO49</f>
        <v>X2</v>
      </c>
      <c r="AP49" s="262" t="str">
        <f>'Empirical Rule'!AP49</f>
        <v>X3</v>
      </c>
      <c r="AQ49" s="261"/>
      <c r="AR49" s="194">
        <f>'Empirical Rule'!AR49</f>
        <v>1.8333333333333321</v>
      </c>
      <c r="AS49" s="194">
        <f>'Empirical Rule'!AS49</f>
        <v>3.7999999999999999E-2</v>
      </c>
      <c r="AT49" s="194">
        <f>'Empirical Rule'!AT49</f>
        <v>3.7999999999999999E-2</v>
      </c>
      <c r="AU49" s="194" t="str">
        <f>'Empirical Rule'!AU49</f>
        <v>x</v>
      </c>
    </row>
    <row r="50" spans="2:47" s="258" customFormat="1">
      <c r="B50" s="194" t="s">
        <v>296</v>
      </c>
      <c r="C50" s="194" t="s">
        <v>297</v>
      </c>
      <c r="D50" s="194" t="s">
        <v>298</v>
      </c>
      <c r="E50" s="299">
        <v>10.1</v>
      </c>
      <c r="F50" s="259"/>
      <c r="G50" s="193"/>
      <c r="H50" s="193"/>
      <c r="I50" s="193"/>
      <c r="J50" s="259"/>
      <c r="K50" s="193"/>
      <c r="L50" s="193"/>
      <c r="M50" s="193"/>
      <c r="N50" s="259"/>
      <c r="O50" s="259"/>
      <c r="P50" s="193"/>
      <c r="Q50" s="193"/>
      <c r="R50" s="193"/>
      <c r="S50" s="193"/>
      <c r="T50" s="193"/>
      <c r="U50" s="193"/>
      <c r="V50" s="295" t="str">
        <f>'Empirical Rule'!V50</f>
        <v>n</v>
      </c>
      <c r="W50" s="263" t="str">
        <f>'Empirical Rule'!W50</f>
        <v>Population</v>
      </c>
      <c r="X50" s="263" t="str">
        <f>'Empirical Rule'!X50</f>
        <v>Individual</v>
      </c>
      <c r="Y50" s="263" t="str">
        <f>'Empirical Rule'!Y50</f>
        <v>case</v>
      </c>
      <c r="Z50" s="295" t="str">
        <f>'Empirical Rule'!Z50</f>
        <v>μ</v>
      </c>
      <c r="AA50" s="269" t="str">
        <f>'Empirical Rule'!AA50</f>
        <v>σ</v>
      </c>
      <c r="AB50" s="269" t="str">
        <f>'Empirical Rule'!AB50</f>
        <v>x</v>
      </c>
      <c r="AC50" s="295" t="str">
        <f>'Empirical Rule'!AC50</f>
        <v>z score</v>
      </c>
      <c r="AD50" s="295" t="str">
        <f>'Empirical Rule'!AD50</f>
        <v>P(x)</v>
      </c>
      <c r="AE50" s="193"/>
      <c r="AF50" s="193"/>
      <c r="AG50" s="194" t="str">
        <f>'Empirical Rule'!AG50</f>
        <v>x</v>
      </c>
      <c r="AH50" s="194" t="str">
        <f>'Empirical Rule'!AH50</f>
        <v>x, x̅</v>
      </c>
      <c r="AI50" s="193"/>
      <c r="AJ50" s="261" t="str">
        <f>'Empirical Rule'!AJ50</f>
        <v>Y error bars on the X1, X2, X3 curves form the shading</v>
      </c>
      <c r="AK50" s="261"/>
      <c r="AL50" s="261"/>
      <c r="AM50" s="261"/>
      <c r="AN50" s="269">
        <f>'Empirical Rule'!AN50</f>
        <v>0</v>
      </c>
      <c r="AO50" s="198" t="str">
        <f>'Empirical Rule'!AO50</f>
        <v>x</v>
      </c>
      <c r="AP50" s="269">
        <f>'Empirical Rule'!AP50</f>
        <v>0</v>
      </c>
      <c r="AQ50" s="261"/>
      <c r="AR50" s="194">
        <f>'Empirical Rule'!AR50</f>
        <v>-1.8333333333333366</v>
      </c>
      <c r="AS50" s="194">
        <f>'Empirical Rule'!AS50</f>
        <v>6.2000000000000006E-2</v>
      </c>
      <c r="AT50" s="194">
        <f>'Empirical Rule'!AT50</f>
        <v>6.2000000000000006E-2</v>
      </c>
      <c r="AU50" s="194" t="str">
        <f>'Empirical Rule'!AU50</f>
        <v>x</v>
      </c>
    </row>
    <row r="51" spans="2:47" s="258" customFormat="1" ht="17" customHeight="1">
      <c r="B51" s="194" t="s">
        <v>304</v>
      </c>
      <c r="C51" s="194" t="s">
        <v>305</v>
      </c>
      <c r="D51" s="194" t="s">
        <v>306</v>
      </c>
      <c r="E51" s="299">
        <v>10.130000000000001</v>
      </c>
      <c r="F51" s="259"/>
      <c r="G51" s="193"/>
      <c r="H51" s="193"/>
      <c r="I51" s="193"/>
      <c r="J51" s="259"/>
      <c r="K51" s="193"/>
      <c r="L51" s="193"/>
      <c r="M51" s="193"/>
      <c r="N51" s="259"/>
      <c r="O51" s="259"/>
      <c r="P51" s="259"/>
      <c r="Q51" s="259"/>
      <c r="R51" s="193"/>
      <c r="S51" s="193"/>
      <c r="T51" s="193"/>
      <c r="U51" s="193"/>
      <c r="V51" s="262">
        <f>'Empirical Rule'!V51</f>
        <v>1</v>
      </c>
      <c r="W51" s="262" t="str">
        <f>'Empirical Rule'!W51</f>
        <v>normal pop</v>
      </c>
      <c r="X51" s="262">
        <f>'Empirical Rule'!X51</f>
        <v>0</v>
      </c>
      <c r="Y51" s="262" t="str">
        <f>'Empirical Rule'!Y51</f>
        <v>left</v>
      </c>
      <c r="Z51" s="256">
        <f>'Empirical Rule'!Z51</f>
        <v>0</v>
      </c>
      <c r="AA51" s="309">
        <f>'Empirical Rule'!AA51</f>
        <v>0</v>
      </c>
      <c r="AB51" s="256">
        <f>'Empirical Rule'!AB51</f>
        <v>0</v>
      </c>
      <c r="AC51" s="271">
        <f>'Empirical Rule'!AC51</f>
        <v>0</v>
      </c>
      <c r="AD51" s="273">
        <f>'Empirical Rule'!AD51</f>
        <v>0</v>
      </c>
      <c r="AE51" s="193"/>
      <c r="AF51" s="193"/>
      <c r="AG51" s="194" t="str">
        <f>'Empirical Rule'!AG51</f>
        <v>x</v>
      </c>
      <c r="AH51" s="194" t="str">
        <f>'Empirical Rule'!AH51</f>
        <v>Empirical Rule</v>
      </c>
      <c r="AI51" s="193"/>
      <c r="AJ51" s="261"/>
      <c r="AK51" s="261"/>
      <c r="AL51" s="269" t="str">
        <f>'Empirical Rule'!AL51</f>
        <v>x axis</v>
      </c>
      <c r="AM51" s="270" t="str">
        <f>'Empirical Rule'!AM51</f>
        <v>Z or T</v>
      </c>
      <c r="AN51" s="270" t="str">
        <f>'Empirical Rule'!AN51</f>
        <v>normal pop X1</v>
      </c>
      <c r="AO51" s="270" t="str">
        <f>'Empirical Rule'!AO51</f>
        <v xml:space="preserve"> X2</v>
      </c>
      <c r="AP51" s="270" t="str">
        <f>'Empirical Rule'!AP51</f>
        <v xml:space="preserve"> X3</v>
      </c>
      <c r="AQ51" s="261"/>
      <c r="AR51" s="194">
        <f>'Empirical Rule'!AR51</f>
        <v>-1.6666666666666696</v>
      </c>
      <c r="AS51" s="194">
        <f>'Empirical Rule'!AS51</f>
        <v>6.2000000000000006E-2</v>
      </c>
      <c r="AT51" s="194">
        <f>'Empirical Rule'!AT51</f>
        <v>6.2000000000000006E-2</v>
      </c>
      <c r="AU51" s="194" t="str">
        <f>'Empirical Rule'!AU51</f>
        <v>x</v>
      </c>
    </row>
    <row r="52" spans="2:47" s="258" customFormat="1">
      <c r="B52" s="194" t="s">
        <v>309</v>
      </c>
      <c r="C52" s="194" t="s">
        <v>310</v>
      </c>
      <c r="D52" s="194" t="s">
        <v>311</v>
      </c>
      <c r="E52" s="299">
        <v>10.130000000000001</v>
      </c>
      <c r="F52" s="259"/>
      <c r="G52" s="193"/>
      <c r="H52" s="193"/>
      <c r="I52" s="193"/>
      <c r="J52" s="259"/>
      <c r="K52" s="259"/>
      <c r="L52" s="259"/>
      <c r="M52" s="259"/>
      <c r="N52" s="259"/>
      <c r="O52" s="259"/>
      <c r="P52" s="259"/>
      <c r="Q52" s="259"/>
      <c r="R52" s="193"/>
      <c r="S52" s="193"/>
      <c r="T52" s="193"/>
      <c r="U52" s="193"/>
      <c r="V52" s="262">
        <f>'Empirical Rule'!V52</f>
        <v>0</v>
      </c>
      <c r="W52" s="262">
        <f>'Empirical Rule'!W52</f>
        <v>0</v>
      </c>
      <c r="X52" s="262">
        <f>'Empirical Rule'!X52</f>
        <v>0</v>
      </c>
      <c r="Y52" s="262">
        <f>'Empirical Rule'!Y52</f>
        <v>0</v>
      </c>
      <c r="Z52" s="256">
        <f>'Empirical Rule'!Z52</f>
        <v>0</v>
      </c>
      <c r="AA52" s="309">
        <f>'Empirical Rule'!AA52</f>
        <v>0</v>
      </c>
      <c r="AB52" s="256">
        <f>'Empirical Rule'!AB52</f>
        <v>0</v>
      </c>
      <c r="AC52" s="271">
        <f>'Empirical Rule'!AC52</f>
        <v>0</v>
      </c>
      <c r="AD52" s="273">
        <f>'Empirical Rule'!AD52</f>
        <v>0</v>
      </c>
      <c r="AE52" s="261"/>
      <c r="AF52" s="193"/>
      <c r="AG52" s="194">
        <f>'Empirical Rule'!AG52</f>
        <v>0</v>
      </c>
      <c r="AH52" s="194" t="str">
        <f>'Empirical Rule'!AH52</f>
        <v>Cumulative %</v>
      </c>
      <c r="AI52" s="193"/>
      <c r="AJ52" s="261" t="str">
        <f>'Empirical Rule'!AJ52</f>
        <v># std deviations</v>
      </c>
      <c r="AK52" s="261">
        <f>'Empirical Rule'!AK52</f>
        <v>6</v>
      </c>
      <c r="AL52" s="271">
        <f>'Empirical Rule'!AL52</f>
        <v>-3</v>
      </c>
      <c r="AM52" s="272">
        <f>'Empirical Rule'!AM52</f>
        <v>4.4318484119380075E-3</v>
      </c>
      <c r="AN52" s="272" t="e">
        <f>'Empirical Rule'!AN52</f>
        <v>#N/A</v>
      </c>
      <c r="AO52" s="272" t="e">
        <f>'Empirical Rule'!AO52</f>
        <v>#N/A</v>
      </c>
      <c r="AP52" s="272" t="e">
        <f>'Empirical Rule'!AP52</f>
        <v>#N/A</v>
      </c>
      <c r="AQ52" s="261"/>
      <c r="AR52" s="194">
        <f>'Empirical Rule'!AR52</f>
        <v>-1.5000000000000027</v>
      </c>
      <c r="AS52" s="194">
        <f>'Empirical Rule'!AS52</f>
        <v>6.2000000000000006E-2</v>
      </c>
      <c r="AT52" s="194">
        <f>'Empirical Rule'!AT52</f>
        <v>6.2000000000000006E-2</v>
      </c>
      <c r="AU52" s="194" t="str">
        <f>'Empirical Rule'!AU52</f>
        <v>x</v>
      </c>
    </row>
    <row r="53" spans="2:47" s="258" customFormat="1">
      <c r="B53" s="194" t="s">
        <v>313</v>
      </c>
      <c r="C53" s="194" t="s">
        <v>254</v>
      </c>
      <c r="D53" s="194" t="s">
        <v>314</v>
      </c>
      <c r="E53" s="299">
        <v>10.17</v>
      </c>
      <c r="F53" s="259"/>
      <c r="G53" s="193"/>
      <c r="H53" s="193"/>
      <c r="I53" s="193"/>
      <c r="J53" s="259"/>
      <c r="K53" s="259"/>
      <c r="L53" s="259"/>
      <c r="M53" s="259"/>
      <c r="N53" s="259"/>
      <c r="O53" s="259"/>
      <c r="P53" s="259"/>
      <c r="Q53" s="259"/>
      <c r="R53" s="193"/>
      <c r="S53" s="193"/>
      <c r="T53" s="193"/>
      <c r="U53" s="193"/>
      <c r="V53" s="262"/>
      <c r="W53" s="262"/>
      <c r="X53" s="262"/>
      <c r="Y53" s="262"/>
      <c r="Z53" s="256"/>
      <c r="AA53" s="193"/>
      <c r="AB53" s="193"/>
      <c r="AC53" s="193"/>
      <c r="AD53" s="193"/>
      <c r="AE53" s="261"/>
      <c r="AF53" s="193"/>
      <c r="AG53" s="194" t="str">
        <f>'Empirical Rule'!AG53</f>
        <v>x</v>
      </c>
      <c r="AH53" s="194" t="str">
        <f>'Empirical Rule'!AH53</f>
        <v>series1&amp;2 raw scale</v>
      </c>
      <c r="AI53" s="193"/>
      <c r="AJ53" s="261" t="str">
        <f>'Empirical Rule'!AJ53</f>
        <v>Number of points</v>
      </c>
      <c r="AK53" s="261">
        <f>'Empirical Rule'!AK53</f>
        <v>144</v>
      </c>
      <c r="AL53" s="271">
        <f>'Empirical Rule'!AL53</f>
        <v>-2.9583333333333335</v>
      </c>
      <c r="AM53" s="272">
        <f>'Empirical Rule'!AM53</f>
        <v>5.0175847389326532E-3</v>
      </c>
      <c r="AN53" s="272" t="e">
        <f>'Empirical Rule'!AN53</f>
        <v>#N/A</v>
      </c>
      <c r="AO53" s="272" t="e">
        <f>'Empirical Rule'!AO53</f>
        <v>#N/A</v>
      </c>
      <c r="AP53" s="272" t="e">
        <f>'Empirical Rule'!AP53</f>
        <v>#N/A</v>
      </c>
      <c r="AQ53" s="261"/>
      <c r="AR53" s="194">
        <f>'Empirical Rule'!AR53</f>
        <v>-1.3333333333333357</v>
      </c>
      <c r="AS53" s="194">
        <f>'Empirical Rule'!AS53</f>
        <v>6.2000000000000006E-2</v>
      </c>
      <c r="AT53" s="194">
        <f>'Empirical Rule'!AT53</f>
        <v>6.2000000000000006E-2</v>
      </c>
      <c r="AU53" s="194" t="str">
        <f>'Empirical Rule'!AU53</f>
        <v>x</v>
      </c>
    </row>
    <row r="54" spans="2:47" s="258" customFormat="1">
      <c r="B54" s="194" t="s">
        <v>316</v>
      </c>
      <c r="C54" s="194" t="s">
        <v>317</v>
      </c>
      <c r="D54" s="194" t="s">
        <v>318</v>
      </c>
      <c r="E54" s="299">
        <v>10.23</v>
      </c>
      <c r="F54" s="259"/>
      <c r="G54" s="193"/>
      <c r="H54" s="193"/>
      <c r="I54" s="193"/>
      <c r="J54" s="259"/>
      <c r="K54" s="259"/>
      <c r="L54" s="259"/>
      <c r="M54" s="259"/>
      <c r="N54" s="259"/>
      <c r="O54" s="259"/>
      <c r="P54" s="259"/>
      <c r="Q54" s="259"/>
      <c r="R54" s="193"/>
      <c r="S54" s="193"/>
      <c r="T54" s="193"/>
      <c r="U54" s="193"/>
      <c r="V54" s="262"/>
      <c r="W54" s="193"/>
      <c r="X54" s="193"/>
      <c r="Y54" s="262" t="str">
        <f>'Empirical Rule'!Y54</f>
        <v>shading</v>
      </c>
      <c r="Z54" s="262" t="str">
        <f>'Empirical Rule'!Z54</f>
        <v>pop mean</v>
      </c>
      <c r="AA54" s="262" t="str">
        <f>'Empirical Rule'!AA54</f>
        <v>expected variability</v>
      </c>
      <c r="AB54" s="262" t="str">
        <f>'Empirical Rule'!AB54</f>
        <v>value</v>
      </c>
      <c r="AC54" s="262" t="str">
        <f>'Empirical Rule'!AC54</f>
        <v>z score</v>
      </c>
      <c r="AD54" s="262" t="str">
        <f>'Empirical Rule'!AD54</f>
        <v>probability of x</v>
      </c>
      <c r="AE54" s="262"/>
      <c r="AF54" s="193"/>
      <c r="AG54" s="194">
        <f>'Empirical Rule'!AG54</f>
        <v>0</v>
      </c>
      <c r="AH54" s="194" t="str">
        <f>'Empirical Rule'!AH54</f>
        <v>series1&amp;2 stdev</v>
      </c>
      <c r="AI54" s="193"/>
      <c r="AJ54" s="261" t="str">
        <f>'Empirical Rule'!AJ54</f>
        <v>Increment</v>
      </c>
      <c r="AK54" s="261">
        <f>'Empirical Rule'!AK54</f>
        <v>4.1666666666666664E-2</v>
      </c>
      <c r="AL54" s="271">
        <f>'Empirical Rule'!AL54</f>
        <v>-2.916666666666667</v>
      </c>
      <c r="AM54" s="272">
        <f>'Empirical Rule'!AM54</f>
        <v>5.6708812194458807E-3</v>
      </c>
      <c r="AN54" s="272" t="e">
        <f>'Empirical Rule'!AN54</f>
        <v>#N/A</v>
      </c>
      <c r="AO54" s="272" t="e">
        <f>'Empirical Rule'!AO54</f>
        <v>#N/A</v>
      </c>
      <c r="AP54" s="272" t="e">
        <f>'Empirical Rule'!AP54</f>
        <v>#N/A</v>
      </c>
      <c r="AQ54" s="261"/>
      <c r="AR54" s="194">
        <f>'Empirical Rule'!AR54</f>
        <v>-1.1666666666666687</v>
      </c>
      <c r="AS54" s="194">
        <f>'Empirical Rule'!AS54</f>
        <v>6.2000000000000006E-2</v>
      </c>
      <c r="AT54" s="194">
        <f>'Empirical Rule'!AT54</f>
        <v>6.2000000000000006E-2</v>
      </c>
      <c r="AU54" s="194" t="str">
        <f>'Empirical Rule'!AU54</f>
        <v>x</v>
      </c>
    </row>
    <row r="55" spans="2:47" s="258" customFormat="1">
      <c r="B55" s="194" t="s">
        <v>320</v>
      </c>
      <c r="C55" s="194" t="s">
        <v>321</v>
      </c>
      <c r="D55" s="194" t="s">
        <v>322</v>
      </c>
      <c r="E55" s="299">
        <v>10.26</v>
      </c>
      <c r="F55" s="259"/>
      <c r="G55" s="193"/>
      <c r="H55" s="193"/>
      <c r="I55" s="263" t="s">
        <v>323</v>
      </c>
      <c r="J55" s="259"/>
      <c r="K55" s="259"/>
      <c r="L55" s="259"/>
      <c r="M55" s="259"/>
      <c r="N55" s="259"/>
      <c r="O55" s="259"/>
      <c r="P55" s="259"/>
      <c r="Q55" s="259"/>
      <c r="R55" s="193"/>
      <c r="S55" s="193"/>
      <c r="T55" s="193"/>
      <c r="U55" s="193"/>
      <c r="V55" s="262">
        <f>'Empirical Rule'!V55</f>
        <v>1</v>
      </c>
      <c r="W55" s="262">
        <f>'Empirical Rule'!W55</f>
        <v>0</v>
      </c>
      <c r="X55" s="262">
        <f>'Empirical Rule'!X55</f>
        <v>0</v>
      </c>
      <c r="Y55" s="262">
        <f>'Empirical Rule'!Y55</f>
        <v>0</v>
      </c>
      <c r="Z55" s="256">
        <f>'Empirical Rule'!Z55</f>
        <v>0</v>
      </c>
      <c r="AA55" s="309">
        <f>'Empirical Rule'!AA55</f>
        <v>0</v>
      </c>
      <c r="AB55" s="256">
        <f>'Empirical Rule'!AB55</f>
        <v>0</v>
      </c>
      <c r="AC55" s="271">
        <f>'Empirical Rule'!AC55</f>
        <v>0</v>
      </c>
      <c r="AD55" s="273">
        <f>'Empirical Rule'!AD55</f>
        <v>0</v>
      </c>
      <c r="AE55" s="261"/>
      <c r="AF55" s="193"/>
      <c r="AG55" s="194" t="str">
        <f>'Empirical Rule'!AG55</f>
        <v>x</v>
      </c>
      <c r="AH55" s="194" t="str">
        <f>'Empirical Rule'!AH55</f>
        <v>Labels</v>
      </c>
      <c r="AI55" s="193"/>
      <c r="AJ55" s="261"/>
      <c r="AK55" s="261"/>
      <c r="AL55" s="271">
        <f>'Empirical Rule'!AL55</f>
        <v>-2.8750000000000004</v>
      </c>
      <c r="AM55" s="272">
        <f>'Empirical Rule'!AM55</f>
        <v>6.3981203107235513E-3</v>
      </c>
      <c r="AN55" s="272" t="e">
        <f>'Empirical Rule'!AN55</f>
        <v>#N/A</v>
      </c>
      <c r="AO55" s="272" t="e">
        <f>'Empirical Rule'!AO55</f>
        <v>#N/A</v>
      </c>
      <c r="AP55" s="272" t="e">
        <f>'Empirical Rule'!AP55</f>
        <v>#N/A</v>
      </c>
      <c r="AQ55" s="261"/>
      <c r="AR55" s="194">
        <f>'Empirical Rule'!AR55</f>
        <v>-0.83333333333333526</v>
      </c>
      <c r="AS55" s="194">
        <f>'Empirical Rule'!AS55</f>
        <v>6.2000000000000006E-2</v>
      </c>
      <c r="AT55" s="194">
        <f>'Empirical Rule'!AT55</f>
        <v>6.2000000000000006E-2</v>
      </c>
      <c r="AU55" s="194" t="str">
        <f>'Empirical Rule'!AU55</f>
        <v>x</v>
      </c>
    </row>
    <row r="56" spans="2:47" s="258" customFormat="1">
      <c r="B56" s="194" t="s">
        <v>324</v>
      </c>
      <c r="C56" s="194" t="s">
        <v>325</v>
      </c>
      <c r="D56" s="194" t="s">
        <v>326</v>
      </c>
      <c r="E56" s="299">
        <v>10.26</v>
      </c>
      <c r="F56" s="259"/>
      <c r="G56" s="193"/>
      <c r="H56" s="259"/>
      <c r="I56" s="430" t="s">
        <v>327</v>
      </c>
      <c r="J56" s="430"/>
      <c r="K56" s="430"/>
      <c r="L56" s="430"/>
      <c r="M56" s="310">
        <v>0.68</v>
      </c>
      <c r="N56" s="259"/>
      <c r="O56" s="431" t="s">
        <v>115</v>
      </c>
      <c r="P56" s="431"/>
      <c r="Q56" s="431"/>
      <c r="R56" s="193"/>
      <c r="S56" s="193"/>
      <c r="T56" s="193"/>
      <c r="U56" s="193"/>
      <c r="V56" s="262"/>
      <c r="W56" s="262"/>
      <c r="X56" s="262"/>
      <c r="Y56" s="193"/>
      <c r="Z56" s="193"/>
      <c r="AA56" s="193"/>
      <c r="AB56" s="193"/>
      <c r="AC56" s="193"/>
      <c r="AD56" s="193"/>
      <c r="AE56" s="261"/>
      <c r="AF56" s="193"/>
      <c r="AG56" s="194">
        <f>'Empirical Rule'!AG56</f>
        <v>0</v>
      </c>
      <c r="AH56" s="194" t="str">
        <f>'Empirical Rule'!AH56</f>
        <v>shading</v>
      </c>
      <c r="AI56" s="193"/>
      <c r="AJ56" s="261"/>
      <c r="AK56" s="261"/>
      <c r="AL56" s="271">
        <f>'Empirical Rule'!AL56</f>
        <v>-2.8333333333333339</v>
      </c>
      <c r="AM56" s="272">
        <f>'Empirical Rule'!AM56</f>
        <v>7.2060997646092168E-3</v>
      </c>
      <c r="AN56" s="272" t="e">
        <f>'Empirical Rule'!AN56</f>
        <v>#N/A</v>
      </c>
      <c r="AO56" s="272" t="e">
        <f>'Empirical Rule'!AO56</f>
        <v>#N/A</v>
      </c>
      <c r="AP56" s="272" t="e">
        <f>'Empirical Rule'!AP56</f>
        <v>#N/A</v>
      </c>
      <c r="AQ56" s="261"/>
      <c r="AR56" s="194">
        <f>'Empirical Rule'!AR56</f>
        <v>-0.66666666666666874</v>
      </c>
      <c r="AS56" s="194">
        <f>'Empirical Rule'!AS56</f>
        <v>6.2000000000000006E-2</v>
      </c>
      <c r="AT56" s="194">
        <f>'Empirical Rule'!AT56</f>
        <v>6.2000000000000006E-2</v>
      </c>
      <c r="AU56" s="194" t="str">
        <f>'Empirical Rule'!AU56</f>
        <v>x</v>
      </c>
    </row>
    <row r="57" spans="2:47" s="258" customFormat="1" ht="15.5" customHeight="1">
      <c r="B57" s="194" t="s">
        <v>328</v>
      </c>
      <c r="C57" s="194" t="s">
        <v>329</v>
      </c>
      <c r="D57" s="194" t="s">
        <v>162</v>
      </c>
      <c r="E57" s="299">
        <v>10.29</v>
      </c>
      <c r="F57" s="259"/>
      <c r="G57" s="193"/>
      <c r="H57" s="259"/>
      <c r="I57" s="430" t="s">
        <v>330</v>
      </c>
      <c r="J57" s="430"/>
      <c r="K57" s="430"/>
      <c r="L57" s="430"/>
      <c r="M57" s="310">
        <v>0.95</v>
      </c>
      <c r="N57" s="259"/>
      <c r="O57" s="381" t="s">
        <v>331</v>
      </c>
      <c r="P57" s="381"/>
      <c r="Q57" s="381"/>
      <c r="R57" s="193"/>
      <c r="S57" s="193"/>
      <c r="T57" s="193"/>
      <c r="U57" s="193"/>
      <c r="V57" s="262"/>
      <c r="W57" s="262"/>
      <c r="X57" s="262"/>
      <c r="Y57" s="262"/>
      <c r="Z57" s="256"/>
      <c r="AA57" s="256"/>
      <c r="AB57" s="256"/>
      <c r="AC57" s="271"/>
      <c r="AD57" s="273"/>
      <c r="AE57" s="261"/>
      <c r="AF57" s="193"/>
      <c r="AG57" s="194" t="str">
        <f>'Empirical Rule'!AG57</f>
        <v>x</v>
      </c>
      <c r="AH57" s="194" t="str">
        <f>'Empirical Rule'!AH57</f>
        <v>-label raw</v>
      </c>
      <c r="AI57" s="193"/>
      <c r="AJ57" s="261"/>
      <c r="AK57" s="261"/>
      <c r="AL57" s="271">
        <f>'Empirical Rule'!AL57</f>
        <v>-2.7916666666666674</v>
      </c>
      <c r="AM57" s="272">
        <f>'Empirical Rule'!AM57</f>
        <v>8.1020357469784796E-3</v>
      </c>
      <c r="AN57" s="272" t="e">
        <f>'Empirical Rule'!AN57</f>
        <v>#N/A</v>
      </c>
      <c r="AO57" s="272" t="e">
        <f>'Empirical Rule'!AO57</f>
        <v>#N/A</v>
      </c>
      <c r="AP57" s="272" t="e">
        <f>'Empirical Rule'!AP57</f>
        <v>#N/A</v>
      </c>
      <c r="AQ57" s="261"/>
      <c r="AR57" s="194">
        <f>'Empirical Rule'!AR57</f>
        <v>-0.50000000000000222</v>
      </c>
      <c r="AS57" s="194">
        <f>'Empirical Rule'!AS57</f>
        <v>6.2000000000000006E-2</v>
      </c>
      <c r="AT57" s="194">
        <f>'Empirical Rule'!AT57</f>
        <v>6.2000000000000006E-2</v>
      </c>
      <c r="AU57" s="194" t="str">
        <f>'Empirical Rule'!AU57</f>
        <v>x</v>
      </c>
    </row>
    <row r="58" spans="2:47" s="258" customFormat="1">
      <c r="B58" s="194" t="s">
        <v>332</v>
      </c>
      <c r="C58" s="194" t="s">
        <v>333</v>
      </c>
      <c r="D58" s="194" t="s">
        <v>334</v>
      </c>
      <c r="E58" s="299">
        <v>10.32</v>
      </c>
      <c r="F58" s="259"/>
      <c r="G58" s="193"/>
      <c r="H58" s="259"/>
      <c r="I58" s="430" t="s">
        <v>796</v>
      </c>
      <c r="J58" s="430"/>
      <c r="K58" s="430"/>
      <c r="L58" s="430"/>
      <c r="M58" s="310">
        <v>0.99</v>
      </c>
      <c r="N58" s="259"/>
      <c r="O58" s="381"/>
      <c r="P58" s="381"/>
      <c r="Q58" s="381"/>
      <c r="R58" s="193"/>
      <c r="S58" s="193"/>
      <c r="T58" s="193"/>
      <c r="U58" s="193"/>
      <c r="V58" s="308" t="str">
        <f>'Empirical Rule'!V58</f>
        <v>Page Link</v>
      </c>
      <c r="W58" s="193"/>
      <c r="X58" s="262"/>
      <c r="Y58" s="262" t="str">
        <f>'Empirical Rule'!Y58</f>
        <v>shading</v>
      </c>
      <c r="Z58" s="262" t="str">
        <f>'Empirical Rule'!Z58</f>
        <v>pop mean</v>
      </c>
      <c r="AA58" s="262" t="str">
        <f>'Empirical Rule'!AA58</f>
        <v>expected variability</v>
      </c>
      <c r="AB58" s="262" t="str">
        <f>'Empirical Rule'!AB58</f>
        <v>raw value</v>
      </c>
      <c r="AC58" s="262" t="str">
        <f>'Empirical Rule'!AC58</f>
        <v>z score</v>
      </c>
      <c r="AD58" s="262" t="str">
        <f>'Empirical Rule'!AD58</f>
        <v>probability of x</v>
      </c>
      <c r="AE58" s="261"/>
      <c r="AF58" s="193"/>
      <c r="AG58" s="194" t="str">
        <f>'Empirical Rule'!AG58</f>
        <v>x</v>
      </c>
      <c r="AH58" s="194" t="str">
        <f>'Empirical Rule'!AH58</f>
        <v>-label standard</v>
      </c>
      <c r="AI58" s="193"/>
      <c r="AJ58" s="261"/>
      <c r="AK58" s="261"/>
      <c r="AL58" s="271">
        <f>'Empirical Rule'!AL58</f>
        <v>-2.7500000000000009</v>
      </c>
      <c r="AM58" s="272">
        <f>'Empirical Rule'!AM58</f>
        <v>9.0935625015910286E-3</v>
      </c>
      <c r="AN58" s="272" t="e">
        <f>'Empirical Rule'!AN58</f>
        <v>#N/A</v>
      </c>
      <c r="AO58" s="272" t="e">
        <f>'Empirical Rule'!AO58</f>
        <v>#N/A</v>
      </c>
      <c r="AP58" s="272" t="e">
        <f>'Empirical Rule'!AP58</f>
        <v>#N/A</v>
      </c>
      <c r="AQ58" s="261"/>
      <c r="AR58" s="194">
        <f>'Empirical Rule'!AR58</f>
        <v>-0.33333333333333548</v>
      </c>
      <c r="AS58" s="194">
        <f>'Empirical Rule'!AS58</f>
        <v>6.2000000000000006E-2</v>
      </c>
      <c r="AT58" s="194">
        <f>'Empirical Rule'!AT58</f>
        <v>6.2000000000000006E-2</v>
      </c>
      <c r="AU58" s="194" t="str">
        <f>'Empirical Rule'!AU58</f>
        <v>x</v>
      </c>
    </row>
    <row r="59" spans="2:47" s="258" customFormat="1">
      <c r="B59" s="194" t="s">
        <v>337</v>
      </c>
      <c r="C59" s="194" t="s">
        <v>338</v>
      </c>
      <c r="D59" s="194" t="s">
        <v>339</v>
      </c>
      <c r="E59" s="299">
        <v>10.36</v>
      </c>
      <c r="F59" s="259"/>
      <c r="G59" s="295" t="s">
        <v>340</v>
      </c>
      <c r="H59" s="193"/>
      <c r="I59" s="430" t="s">
        <v>797</v>
      </c>
      <c r="J59" s="430"/>
      <c r="K59" s="430"/>
      <c r="L59" s="430"/>
      <c r="M59" s="311">
        <v>10</v>
      </c>
      <c r="N59" s="193"/>
      <c r="O59" s="381"/>
      <c r="P59" s="381"/>
      <c r="Q59" s="381"/>
      <c r="R59" s="193"/>
      <c r="S59" s="193"/>
      <c r="T59" s="193"/>
      <c r="U59" s="193"/>
      <c r="V59" s="269" t="str">
        <f>'Empirical Rule'!V59</f>
        <v>n</v>
      </c>
      <c r="W59" s="263" t="str">
        <f>'Empirical Rule'!W59</f>
        <v>Population</v>
      </c>
      <c r="X59" s="263" t="str">
        <f>'Empirical Rule'!X59</f>
        <v>Individual</v>
      </c>
      <c r="Y59" s="263" t="str">
        <f>'Empirical Rule'!Y59</f>
        <v>case</v>
      </c>
      <c r="Z59" s="295" t="str">
        <f>'Empirical Rule'!Z59</f>
        <v>μ</v>
      </c>
      <c r="AA59" s="269" t="str">
        <f>'Empirical Rule'!AA59</f>
        <v>σ</v>
      </c>
      <c r="AB59" s="295" t="str">
        <f>'Empirical Rule'!AB59</f>
        <v>x</v>
      </c>
      <c r="AC59" s="295" t="str">
        <f>'Empirical Rule'!AC59</f>
        <v>z score</v>
      </c>
      <c r="AD59" s="295" t="str">
        <f>'Empirical Rule'!AD59</f>
        <v>P(x)</v>
      </c>
      <c r="AE59" s="193"/>
      <c r="AF59" s="193"/>
      <c r="AG59" s="194" t="str">
        <f>'Empirical Rule'!AG59</f>
        <v>x</v>
      </c>
      <c r="AH59" s="194" t="str">
        <f>'Empirical Rule'!AH59</f>
        <v>-label probability</v>
      </c>
      <c r="AI59" s="193"/>
      <c r="AJ59" s="261"/>
      <c r="AK59" s="261"/>
      <c r="AL59" s="271">
        <f>'Empirical Rule'!AL59</f>
        <v>-2.7083333333333344</v>
      </c>
      <c r="AM59" s="272">
        <f>'Empirical Rule'!AM59</f>
        <v>1.0188728126088616E-2</v>
      </c>
      <c r="AN59" s="272" t="e">
        <f>'Empirical Rule'!AN59</f>
        <v>#N/A</v>
      </c>
      <c r="AO59" s="272" t="e">
        <f>'Empirical Rule'!AO59</f>
        <v>#N/A</v>
      </c>
      <c r="AP59" s="272" t="e">
        <f>'Empirical Rule'!AP59</f>
        <v>#N/A</v>
      </c>
      <c r="AQ59" s="261"/>
      <c r="AR59" s="194">
        <f>'Empirical Rule'!AR59</f>
        <v>-0.16666666666666879</v>
      </c>
      <c r="AS59" s="194">
        <f>'Empirical Rule'!AS59</f>
        <v>6.2000000000000006E-2</v>
      </c>
      <c r="AT59" s="194">
        <f>'Empirical Rule'!AT59</f>
        <v>6.2000000000000006E-2</v>
      </c>
      <c r="AU59" s="194" t="str">
        <f>'Empirical Rule'!AU59</f>
        <v>x</v>
      </c>
    </row>
    <row r="60" spans="2:47" s="258" customFormat="1">
      <c r="B60" s="194" t="s">
        <v>342</v>
      </c>
      <c r="C60" s="194" t="s">
        <v>343</v>
      </c>
      <c r="D60" s="194" t="s">
        <v>344</v>
      </c>
      <c r="E60" s="299">
        <v>10.39</v>
      </c>
      <c r="F60" s="259"/>
      <c r="G60" s="301">
        <f>I5</f>
        <v>10.357099999999996</v>
      </c>
      <c r="H60" s="193"/>
      <c r="I60" s="430" t="s">
        <v>798</v>
      </c>
      <c r="J60" s="430"/>
      <c r="K60" s="430"/>
      <c r="L60" s="430"/>
      <c r="M60" s="310">
        <v>0.5</v>
      </c>
      <c r="N60" s="193"/>
      <c r="R60" s="193"/>
      <c r="S60" s="193"/>
      <c r="T60" s="193"/>
      <c r="U60" s="193"/>
      <c r="V60" s="262">
        <f>'Empirical Rule'!V60</f>
        <v>1</v>
      </c>
      <c r="W60" s="262" t="str">
        <f>'Empirical Rule'!W60</f>
        <v>normal pop</v>
      </c>
      <c r="X60" s="262">
        <f>'Empirical Rule'!X60</f>
        <v>0</v>
      </c>
      <c r="Y60" s="262" t="str">
        <f>'Empirical Rule'!Y60</f>
        <v>left</v>
      </c>
      <c r="Z60" s="256">
        <f>'Empirical Rule'!Z60</f>
        <v>0</v>
      </c>
      <c r="AA60" s="309">
        <f>'Empirical Rule'!AA60</f>
        <v>0</v>
      </c>
      <c r="AB60" s="256">
        <f>'Empirical Rule'!AB60</f>
        <v>0</v>
      </c>
      <c r="AC60" s="312">
        <f>'Empirical Rule'!AC60</f>
        <v>0</v>
      </c>
      <c r="AD60" s="313">
        <f>'Empirical Rule'!AD60</f>
        <v>0</v>
      </c>
      <c r="AE60" s="193"/>
      <c r="AF60" s="193"/>
      <c r="AG60" s="194">
        <f>'Empirical Rule'!AG60</f>
        <v>0</v>
      </c>
      <c r="AH60" s="194" t="str">
        <f>'Empirical Rule'!AH60</f>
        <v>Equations</v>
      </c>
      <c r="AI60" s="193"/>
      <c r="AJ60" s="261"/>
      <c r="AK60" s="261"/>
      <c r="AL60" s="271">
        <f>'Empirical Rule'!AL60</f>
        <v>-2.6666666666666679</v>
      </c>
      <c r="AM60" s="272">
        <f>'Empirical Rule'!AM60</f>
        <v>1.1395986023797402E-2</v>
      </c>
      <c r="AN60" s="272" t="e">
        <f>'Empirical Rule'!AN60</f>
        <v>#N/A</v>
      </c>
      <c r="AO60" s="272" t="e">
        <f>'Empirical Rule'!AO60</f>
        <v>#N/A</v>
      </c>
      <c r="AP60" s="272" t="e">
        <f>'Empirical Rule'!AP60</f>
        <v>#N/A</v>
      </c>
      <c r="AQ60" s="261"/>
      <c r="AR60" s="194">
        <f>'Empirical Rule'!AR60</f>
        <v>0.16666666666666449</v>
      </c>
      <c r="AS60" s="194">
        <f>'Empirical Rule'!AS60</f>
        <v>6.2000000000000006E-2</v>
      </c>
      <c r="AT60" s="194">
        <f>'Empirical Rule'!AT60</f>
        <v>6.2000000000000006E-2</v>
      </c>
      <c r="AU60" s="194" t="str">
        <f>'Empirical Rule'!AU60</f>
        <v>x</v>
      </c>
    </row>
    <row r="61" spans="2:47" s="258" customFormat="1">
      <c r="B61" s="194" t="s">
        <v>346</v>
      </c>
      <c r="C61" s="194" t="s">
        <v>347</v>
      </c>
      <c r="D61" s="194" t="s">
        <v>348</v>
      </c>
      <c r="E61" s="299">
        <v>10.39</v>
      </c>
      <c r="F61" s="259"/>
      <c r="G61" s="193"/>
      <c r="H61" s="193"/>
      <c r="I61" s="430" t="s">
        <v>799</v>
      </c>
      <c r="J61" s="430"/>
      <c r="K61" s="430"/>
      <c r="L61" s="430"/>
      <c r="M61" s="311">
        <v>9</v>
      </c>
      <c r="N61" s="193"/>
      <c r="O61" s="193"/>
      <c r="P61" s="259"/>
      <c r="Q61" s="259"/>
      <c r="R61" s="193"/>
      <c r="S61" s="193"/>
      <c r="T61" s="193"/>
      <c r="U61" s="193"/>
      <c r="V61" s="262">
        <f>'Empirical Rule'!V61</f>
        <v>0</v>
      </c>
      <c r="W61" s="262">
        <f>'Empirical Rule'!W61</f>
        <v>0</v>
      </c>
      <c r="X61" s="262">
        <f>'Empirical Rule'!X61</f>
        <v>0</v>
      </c>
      <c r="Y61" s="262">
        <f>'Empirical Rule'!Y61</f>
        <v>0</v>
      </c>
      <c r="Z61" s="256">
        <f>'Empirical Rule'!Z61</f>
        <v>0</v>
      </c>
      <c r="AA61" s="309">
        <f>'Empirical Rule'!AA61</f>
        <v>0</v>
      </c>
      <c r="AB61" s="256">
        <f>'Empirical Rule'!AB61</f>
        <v>0</v>
      </c>
      <c r="AC61" s="312">
        <f>'Empirical Rule'!AC61</f>
        <v>0</v>
      </c>
      <c r="AD61" s="313">
        <f>'Empirical Rule'!AD61</f>
        <v>0</v>
      </c>
      <c r="AE61" s="261"/>
      <c r="AF61" s="193"/>
      <c r="AG61" s="194">
        <f>'Empirical Rule'!AG61</f>
        <v>0</v>
      </c>
      <c r="AH61" s="194" t="str">
        <f>'Empirical Rule'!AH61</f>
        <v>series3 raw scale</v>
      </c>
      <c r="AI61" s="193"/>
      <c r="AJ61" s="261"/>
      <c r="AK61" s="261"/>
      <c r="AL61" s="271">
        <f>'Empirical Rule'!AL61</f>
        <v>-2.6250000000000013</v>
      </c>
      <c r="AM61" s="272">
        <f>'Empirical Rule'!AM61</f>
        <v>1.2724181596831387E-2</v>
      </c>
      <c r="AN61" s="272" t="e">
        <f>'Empirical Rule'!AN61</f>
        <v>#N/A</v>
      </c>
      <c r="AO61" s="272" t="e">
        <f>'Empirical Rule'!AO61</f>
        <v>#N/A</v>
      </c>
      <c r="AP61" s="272" t="e">
        <f>'Empirical Rule'!AP61</f>
        <v>#N/A</v>
      </c>
      <c r="AQ61" s="261"/>
      <c r="AR61" s="194">
        <f>'Empirical Rule'!AR61</f>
        <v>0.33333333333333115</v>
      </c>
      <c r="AS61" s="194">
        <f>'Empirical Rule'!AS61</f>
        <v>6.2000000000000006E-2</v>
      </c>
      <c r="AT61" s="194">
        <f>'Empirical Rule'!AT61</f>
        <v>6.2000000000000006E-2</v>
      </c>
      <c r="AU61" s="194" t="str">
        <f>'Empirical Rule'!AU61</f>
        <v>x</v>
      </c>
    </row>
    <row r="62" spans="2:47" s="258" customFormat="1">
      <c r="B62" s="194" t="s">
        <v>350</v>
      </c>
      <c r="C62" s="194" t="s">
        <v>351</v>
      </c>
      <c r="D62" s="194" t="s">
        <v>352</v>
      </c>
      <c r="E62" s="299">
        <v>10.39</v>
      </c>
      <c r="F62" s="259"/>
      <c r="G62" s="193"/>
      <c r="H62" s="193"/>
      <c r="I62" s="430" t="s">
        <v>800</v>
      </c>
      <c r="J62" s="430"/>
      <c r="K62" s="430"/>
      <c r="L62" s="430"/>
      <c r="M62" s="310">
        <v>0.02</v>
      </c>
      <c r="N62" s="259"/>
      <c r="O62" s="259"/>
      <c r="P62" s="259"/>
      <c r="Q62" s="259"/>
      <c r="R62" s="193"/>
      <c r="S62" s="193"/>
      <c r="T62" s="193"/>
      <c r="U62" s="193"/>
      <c r="V62" s="262"/>
      <c r="W62" s="193"/>
      <c r="X62" s="193"/>
      <c r="Y62" s="193"/>
      <c r="Z62" s="193"/>
      <c r="AA62" s="193"/>
      <c r="AB62" s="193"/>
      <c r="AC62" s="193"/>
      <c r="AD62" s="193"/>
      <c r="AE62" s="261"/>
      <c r="AF62" s="193"/>
      <c r="AG62" s="194">
        <f>'Empirical Rule'!AG62</f>
        <v>0</v>
      </c>
      <c r="AH62" s="194" t="str">
        <f>'Empirical Rule'!AH62</f>
        <v>series3 stdev</v>
      </c>
      <c r="AI62" s="193"/>
      <c r="AJ62" s="261"/>
      <c r="AK62" s="261"/>
      <c r="AL62" s="271">
        <f>'Empirical Rule'!AL62</f>
        <v>-2.5833333333333348</v>
      </c>
      <c r="AM62" s="272">
        <f>'Empirical Rule'!AM62</f>
        <v>1.4182533754437251E-2</v>
      </c>
      <c r="AN62" s="272" t="e">
        <f>'Empirical Rule'!AN62</f>
        <v>#N/A</v>
      </c>
      <c r="AO62" s="272" t="e">
        <f>'Empirical Rule'!AO62</f>
        <v>#N/A</v>
      </c>
      <c r="AP62" s="272" t="e">
        <f>'Empirical Rule'!AP62</f>
        <v>#N/A</v>
      </c>
      <c r="AQ62" s="261"/>
      <c r="AR62" s="194">
        <f>'Empirical Rule'!AR62</f>
        <v>0.49999999999999789</v>
      </c>
      <c r="AS62" s="194">
        <f>'Empirical Rule'!AS62</f>
        <v>6.2000000000000006E-2</v>
      </c>
      <c r="AT62" s="194">
        <f>'Empirical Rule'!AT62</f>
        <v>6.2000000000000006E-2</v>
      </c>
      <c r="AU62" s="194" t="str">
        <f>'Empirical Rule'!AU62</f>
        <v>x</v>
      </c>
    </row>
    <row r="63" spans="2:47" s="258" customFormat="1">
      <c r="B63" s="194" t="s">
        <v>354</v>
      </c>
      <c r="C63" s="194" t="s">
        <v>355</v>
      </c>
      <c r="D63" s="194" t="s">
        <v>227</v>
      </c>
      <c r="E63" s="299">
        <v>10.42</v>
      </c>
      <c r="F63" s="259"/>
      <c r="G63" s="193"/>
      <c r="H63" s="259"/>
      <c r="I63" s="430" t="s">
        <v>356</v>
      </c>
      <c r="J63" s="430"/>
      <c r="K63" s="430"/>
      <c r="L63" s="430"/>
      <c r="M63" s="310">
        <v>0.34</v>
      </c>
      <c r="N63" s="259"/>
      <c r="O63" s="259"/>
      <c r="P63" s="259"/>
      <c r="Q63" s="259"/>
      <c r="R63" s="193"/>
      <c r="S63" s="193"/>
      <c r="T63" s="193"/>
      <c r="U63" s="193"/>
      <c r="V63" s="262"/>
      <c r="W63" s="193"/>
      <c r="X63" s="193"/>
      <c r="Y63" s="262" t="str">
        <f>'Empirical Rule'!Y63</f>
        <v>shading</v>
      </c>
      <c r="Z63" s="262" t="str">
        <f>'Empirical Rule'!Z63</f>
        <v>pop mean</v>
      </c>
      <c r="AA63" s="262" t="str">
        <f>'Empirical Rule'!AA63</f>
        <v>expected variability</v>
      </c>
      <c r="AB63" s="262" t="str">
        <f>'Empirical Rule'!AB63</f>
        <v>value</v>
      </c>
      <c r="AC63" s="262" t="str">
        <f>'Empirical Rule'!AC63</f>
        <v>z score</v>
      </c>
      <c r="AD63" s="262" t="str">
        <f>'Empirical Rule'!AD63</f>
        <v>probability of x</v>
      </c>
      <c r="AE63" s="261"/>
      <c r="AF63" s="193"/>
      <c r="AG63" s="194" t="str">
        <f>'Empirical Rule'!AG63</f>
        <v>x</v>
      </c>
      <c r="AH63" s="194" t="str">
        <f>'Empirical Rule'!AH63</f>
        <v>Kudos!</v>
      </c>
      <c r="AI63" s="193"/>
      <c r="AJ63" s="261"/>
      <c r="AK63" s="261"/>
      <c r="AL63" s="271">
        <f>'Empirical Rule'!AL63</f>
        <v>-2.5416666666666683</v>
      </c>
      <c r="AM63" s="272">
        <f>'Empirical Rule'!AM63</f>
        <v>1.5780610826231802E-2</v>
      </c>
      <c r="AN63" s="272" t="e">
        <f>'Empirical Rule'!AN63</f>
        <v>#N/A</v>
      </c>
      <c r="AO63" s="272" t="e">
        <f>'Empirical Rule'!AO63</f>
        <v>#N/A</v>
      </c>
      <c r="AP63" s="272" t="e">
        <f>'Empirical Rule'!AP63</f>
        <v>#N/A</v>
      </c>
      <c r="AQ63" s="261"/>
      <c r="AR63" s="194">
        <f>'Empirical Rule'!AR63</f>
        <v>0.66666666666666441</v>
      </c>
      <c r="AS63" s="194">
        <f>'Empirical Rule'!AS63</f>
        <v>6.2000000000000006E-2</v>
      </c>
      <c r="AT63" s="194">
        <f>'Empirical Rule'!AT63</f>
        <v>6.2000000000000006E-2</v>
      </c>
      <c r="AU63" s="194" t="str">
        <f>'Empirical Rule'!AU63</f>
        <v>x</v>
      </c>
    </row>
    <row r="64" spans="2:47" s="258" customFormat="1">
      <c r="B64" s="194" t="s">
        <v>357</v>
      </c>
      <c r="C64" s="194" t="s">
        <v>358</v>
      </c>
      <c r="D64" s="194" t="s">
        <v>359</v>
      </c>
      <c r="E64" s="299">
        <v>10.42</v>
      </c>
      <c r="F64" s="259"/>
      <c r="G64" s="193"/>
      <c r="H64" s="259"/>
      <c r="I64" s="430" t="s">
        <v>360</v>
      </c>
      <c r="J64" s="430"/>
      <c r="K64" s="430"/>
      <c r="L64" s="430"/>
      <c r="M64" s="311">
        <v>15</v>
      </c>
      <c r="N64" s="259"/>
      <c r="O64" s="259"/>
      <c r="P64" s="259"/>
      <c r="Q64" s="259"/>
      <c r="R64" s="193"/>
      <c r="S64" s="193"/>
      <c r="T64" s="193"/>
      <c r="U64" s="193"/>
      <c r="V64" s="262">
        <f>'Empirical Rule'!V64</f>
        <v>1</v>
      </c>
      <c r="W64" s="262">
        <f>'Empirical Rule'!W64</f>
        <v>0</v>
      </c>
      <c r="X64" s="262">
        <f>'Empirical Rule'!X64</f>
        <v>0</v>
      </c>
      <c r="Y64" s="262">
        <f>'Empirical Rule'!Y64</f>
        <v>0</v>
      </c>
      <c r="Z64" s="256">
        <f>'Empirical Rule'!Z64</f>
        <v>0</v>
      </c>
      <c r="AA64" s="309">
        <f>'Empirical Rule'!AA64</f>
        <v>0</v>
      </c>
      <c r="AB64" s="256">
        <f>'Empirical Rule'!AB64</f>
        <v>0</v>
      </c>
      <c r="AC64" s="312">
        <f>'Empirical Rule'!AC64</f>
        <v>0</v>
      </c>
      <c r="AD64" s="313">
        <f>'Empirical Rule'!AD64</f>
        <v>0</v>
      </c>
      <c r="AE64" s="261"/>
      <c r="AF64" s="193"/>
      <c r="AG64" s="194">
        <f>'Empirical Rule'!AG64</f>
        <v>0</v>
      </c>
      <c r="AH64" s="194" t="str">
        <f>'Empirical Rule'!AH64</f>
        <v># decimals raw</v>
      </c>
      <c r="AI64" s="193"/>
      <c r="AJ64" s="261"/>
      <c r="AK64" s="261"/>
      <c r="AL64" s="271">
        <f>'Empirical Rule'!AL64</f>
        <v>-2.5000000000000018</v>
      </c>
      <c r="AM64" s="272">
        <f>'Empirical Rule'!AM64</f>
        <v>1.7528300493568461E-2</v>
      </c>
      <c r="AN64" s="272" t="e">
        <f>'Empirical Rule'!AN64</f>
        <v>#N/A</v>
      </c>
      <c r="AO64" s="272" t="e">
        <f>'Empirical Rule'!AO64</f>
        <v>#N/A</v>
      </c>
      <c r="AP64" s="272" t="e">
        <f>'Empirical Rule'!AP64</f>
        <v>#N/A</v>
      </c>
      <c r="AQ64" s="261"/>
      <c r="AR64" s="194">
        <f>'Empirical Rule'!AR64</f>
        <v>0.83333333333333093</v>
      </c>
      <c r="AS64" s="194">
        <f>'Empirical Rule'!AS64</f>
        <v>6.2000000000000006E-2</v>
      </c>
      <c r="AT64" s="194">
        <f>'Empirical Rule'!AT64</f>
        <v>6.2000000000000006E-2</v>
      </c>
      <c r="AU64" s="194" t="str">
        <f>'Empirical Rule'!AU64</f>
        <v>x</v>
      </c>
    </row>
    <row r="65" spans="2:47" s="258" customFormat="1">
      <c r="B65" s="194" t="s">
        <v>361</v>
      </c>
      <c r="C65" s="194" t="s">
        <v>362</v>
      </c>
      <c r="D65" s="194" t="s">
        <v>363</v>
      </c>
      <c r="E65" s="299">
        <v>10.45</v>
      </c>
      <c r="F65" s="259"/>
      <c r="G65" s="193"/>
      <c r="H65" s="259"/>
      <c r="I65" s="259"/>
      <c r="J65" s="259"/>
      <c r="K65" s="259"/>
      <c r="L65" s="259"/>
      <c r="M65" s="259"/>
      <c r="N65" s="259"/>
      <c r="O65" s="259"/>
      <c r="P65" s="259"/>
      <c r="Q65" s="259"/>
      <c r="R65" s="193"/>
      <c r="S65" s="193"/>
      <c r="T65" s="193"/>
      <c r="U65" s="193"/>
      <c r="V65" s="262"/>
      <c r="W65" s="262"/>
      <c r="X65" s="262"/>
      <c r="Y65" s="193"/>
      <c r="Z65" s="193"/>
      <c r="AA65" s="193"/>
      <c r="AB65" s="193"/>
      <c r="AC65" s="193"/>
      <c r="AD65" s="193"/>
      <c r="AE65" s="261"/>
      <c r="AF65" s="193"/>
      <c r="AG65" s="193"/>
      <c r="AH65" s="193"/>
      <c r="AI65" s="193"/>
      <c r="AJ65" s="261"/>
      <c r="AK65" s="261"/>
      <c r="AL65" s="271">
        <f>'Empirical Rule'!AL65</f>
        <v>-2.4583333333333353</v>
      </c>
      <c r="AM65" s="272">
        <f>'Empirical Rule'!AM65</f>
        <v>1.9435773384264884E-2</v>
      </c>
      <c r="AN65" s="272" t="e">
        <f>'Empirical Rule'!AN65</f>
        <v>#N/A</v>
      </c>
      <c r="AO65" s="272" t="e">
        <f>'Empirical Rule'!AO65</f>
        <v>#N/A</v>
      </c>
      <c r="AP65" s="272" t="e">
        <f>'Empirical Rule'!AP65</f>
        <v>#N/A</v>
      </c>
      <c r="AQ65" s="261"/>
      <c r="AR65" s="194">
        <f>'Empirical Rule'!AR65</f>
        <v>1.1666666666666643</v>
      </c>
      <c r="AS65" s="194">
        <f>'Empirical Rule'!AS65</f>
        <v>6.2000000000000006E-2</v>
      </c>
      <c r="AT65" s="194">
        <f>'Empirical Rule'!AT65</f>
        <v>6.2000000000000006E-2</v>
      </c>
      <c r="AU65" s="194" t="str">
        <f>'Empirical Rule'!AU65</f>
        <v>x</v>
      </c>
    </row>
    <row r="66" spans="2:47" s="258" customFormat="1">
      <c r="B66" s="194" t="s">
        <v>364</v>
      </c>
      <c r="C66" s="194" t="s">
        <v>365</v>
      </c>
      <c r="D66" s="194" t="s">
        <v>366</v>
      </c>
      <c r="E66" s="299">
        <v>10.45</v>
      </c>
      <c r="F66" s="259"/>
      <c r="G66" s="193"/>
      <c r="H66" s="193"/>
      <c r="I66" s="193"/>
      <c r="J66" s="193"/>
      <c r="K66" s="193"/>
      <c r="L66" s="193"/>
      <c r="M66" s="193"/>
      <c r="N66" s="193"/>
      <c r="O66" s="193"/>
      <c r="P66" s="193"/>
      <c r="Q66" s="259"/>
      <c r="R66" s="193"/>
      <c r="S66" s="193"/>
      <c r="T66" s="193"/>
      <c r="U66" s="193"/>
      <c r="V66" s="262"/>
      <c r="W66" s="262"/>
      <c r="X66" s="262"/>
      <c r="Y66" s="262"/>
      <c r="Z66" s="256"/>
      <c r="AA66" s="256"/>
      <c r="AB66" s="256"/>
      <c r="AC66" s="271"/>
      <c r="AD66" s="273"/>
      <c r="AE66" s="261"/>
      <c r="AF66" s="193"/>
      <c r="AG66" s="193"/>
      <c r="AH66" s="193"/>
      <c r="AI66" s="193"/>
      <c r="AJ66" s="261"/>
      <c r="AK66" s="261"/>
      <c r="AL66" s="271">
        <f>'Empirical Rule'!AL66</f>
        <v>-2.4166666666666687</v>
      </c>
      <c r="AM66" s="272">
        <f>'Empirical Rule'!AM66</f>
        <v>2.1513440016773546E-2</v>
      </c>
      <c r="AN66" s="272" t="e">
        <f>'Empirical Rule'!AN66</f>
        <v>#N/A</v>
      </c>
      <c r="AO66" s="272" t="e">
        <f>'Empirical Rule'!AO66</f>
        <v>#N/A</v>
      </c>
      <c r="AP66" s="272" t="e">
        <f>'Empirical Rule'!AP66</f>
        <v>#N/A</v>
      </c>
      <c r="AQ66" s="261"/>
      <c r="AR66" s="194">
        <f>'Empirical Rule'!AR66</f>
        <v>1.3333333333333313</v>
      </c>
      <c r="AS66" s="194">
        <f>'Empirical Rule'!AS66</f>
        <v>6.2000000000000006E-2</v>
      </c>
      <c r="AT66" s="194">
        <f>'Empirical Rule'!AT66</f>
        <v>6.2000000000000006E-2</v>
      </c>
      <c r="AU66" s="194" t="str">
        <f>'Empirical Rule'!AU66</f>
        <v>x</v>
      </c>
    </row>
    <row r="67" spans="2:47" s="258" customFormat="1">
      <c r="B67" s="194" t="s">
        <v>367</v>
      </c>
      <c r="C67" s="194" t="s">
        <v>368</v>
      </c>
      <c r="D67" s="194" t="s">
        <v>369</v>
      </c>
      <c r="E67" s="299">
        <v>10.48</v>
      </c>
      <c r="F67" s="259"/>
      <c r="G67" s="193"/>
      <c r="H67" s="193"/>
      <c r="I67" s="193"/>
      <c r="J67" s="193"/>
      <c r="K67" s="193"/>
      <c r="L67" s="193"/>
      <c r="M67" s="193"/>
      <c r="N67" s="193"/>
      <c r="O67" s="193"/>
      <c r="P67" s="193"/>
      <c r="Q67" s="193"/>
      <c r="R67" s="193"/>
      <c r="S67" s="193"/>
      <c r="T67" s="193"/>
      <c r="U67" s="193"/>
      <c r="V67" s="308" t="str">
        <f>'Empirical Rule'!V67</f>
        <v>Conversions</v>
      </c>
      <c r="W67" s="193"/>
      <c r="X67" s="262"/>
      <c r="Y67" s="193"/>
      <c r="Z67" s="193"/>
      <c r="AA67" s="193"/>
      <c r="AB67" s="262" t="str">
        <f>'Empirical Rule'!AB67</f>
        <v>x</v>
      </c>
      <c r="AC67" s="262" t="str">
        <f>'Empirical Rule'!AC67</f>
        <v>x</v>
      </c>
      <c r="AD67" s="262" t="str">
        <f>'Empirical Rule'!AD67</f>
        <v>x</v>
      </c>
      <c r="AE67" s="261"/>
      <c r="AF67" s="193"/>
      <c r="AG67" s="193"/>
      <c r="AH67" s="193"/>
      <c r="AI67" s="193"/>
      <c r="AJ67" s="261"/>
      <c r="AK67" s="261"/>
      <c r="AL67" s="271">
        <f>'Empirical Rule'!AL67</f>
        <v>-2.3750000000000022</v>
      </c>
      <c r="AM67" s="272">
        <f>'Empirical Rule'!AM67</f>
        <v>2.3771900829913678E-2</v>
      </c>
      <c r="AN67" s="272" t="e">
        <f>'Empirical Rule'!AN67</f>
        <v>#N/A</v>
      </c>
      <c r="AO67" s="272" t="e">
        <f>'Empirical Rule'!AO67</f>
        <v>#N/A</v>
      </c>
      <c r="AP67" s="272" t="e">
        <f>'Empirical Rule'!AP67</f>
        <v>#N/A</v>
      </c>
      <c r="AQ67" s="261"/>
      <c r="AR67" s="194">
        <f>'Empirical Rule'!AR67</f>
        <v>1.4999999999999982</v>
      </c>
      <c r="AS67" s="194">
        <f>'Empirical Rule'!AS67</f>
        <v>6.2000000000000006E-2</v>
      </c>
      <c r="AT67" s="194">
        <f>'Empirical Rule'!AT67</f>
        <v>6.2000000000000006E-2</v>
      </c>
      <c r="AU67" s="194" t="str">
        <f>'Empirical Rule'!AU67</f>
        <v>x</v>
      </c>
    </row>
    <row r="68" spans="2:47" s="258" customFormat="1" ht="18" customHeight="1">
      <c r="B68" s="194" t="s">
        <v>371</v>
      </c>
      <c r="C68" s="194" t="s">
        <v>372</v>
      </c>
      <c r="D68" s="194" t="s">
        <v>373</v>
      </c>
      <c r="E68" s="299">
        <v>10.48</v>
      </c>
      <c r="F68" s="259"/>
      <c r="G68" s="193"/>
      <c r="H68" s="193"/>
      <c r="I68" s="193"/>
      <c r="J68" s="193"/>
      <c r="K68" s="193"/>
      <c r="L68" s="193"/>
      <c r="M68" s="193"/>
      <c r="N68" s="193"/>
      <c r="O68" s="193"/>
      <c r="P68" s="193"/>
      <c r="Q68" s="193"/>
      <c r="R68" s="193"/>
      <c r="S68" s="193"/>
      <c r="T68" s="193"/>
      <c r="U68" s="193"/>
      <c r="V68" s="269" t="str">
        <f>'Empirical Rule'!V68</f>
        <v>n</v>
      </c>
      <c r="W68" s="263" t="str">
        <f>'Empirical Rule'!W68</f>
        <v>Population</v>
      </c>
      <c r="X68" s="263" t="str">
        <f>'Empirical Rule'!X68</f>
        <v>Individual</v>
      </c>
      <c r="Y68" s="263" t="str">
        <f>'Empirical Rule'!Y68</f>
        <v>case</v>
      </c>
      <c r="Z68" s="295" t="str">
        <f>'Empirical Rule'!Z68</f>
        <v>μ</v>
      </c>
      <c r="AA68" s="269" t="str">
        <f>'Empirical Rule'!AA68</f>
        <v>σ</v>
      </c>
      <c r="AB68" s="269" t="str">
        <f>'Empirical Rule'!AB68</f>
        <v>x</v>
      </c>
      <c r="AC68" s="269" t="str">
        <f>'Empirical Rule'!AC68</f>
        <v>z</v>
      </c>
      <c r="AD68" s="269" t="str">
        <f>'Empirical Rule'!AD68</f>
        <v>P(x)</v>
      </c>
      <c r="AE68" s="193"/>
      <c r="AF68" s="193"/>
      <c r="AG68" s="193"/>
      <c r="AH68" s="261"/>
      <c r="AI68" s="261"/>
      <c r="AJ68" s="261"/>
      <c r="AK68" s="261"/>
      <c r="AL68" s="271">
        <f>'Empirical Rule'!AL68</f>
        <v>-2.3333333333333357</v>
      </c>
      <c r="AM68" s="272">
        <f>'Empirical Rule'!AM68</f>
        <v>2.6221889093709354E-2</v>
      </c>
      <c r="AN68" s="272" t="e">
        <f>'Empirical Rule'!AN68</f>
        <v>#N/A</v>
      </c>
      <c r="AO68" s="272" t="e">
        <f>'Empirical Rule'!AO68</f>
        <v>#N/A</v>
      </c>
      <c r="AP68" s="272" t="e">
        <f>'Empirical Rule'!AP68</f>
        <v>#N/A</v>
      </c>
      <c r="AQ68" s="261"/>
      <c r="AR68" s="194">
        <f>'Empirical Rule'!AR68</f>
        <v>1.6666666666666652</v>
      </c>
      <c r="AS68" s="194">
        <f>'Empirical Rule'!AS68</f>
        <v>6.2000000000000006E-2</v>
      </c>
      <c r="AT68" s="194">
        <f>'Empirical Rule'!AT68</f>
        <v>6.2000000000000006E-2</v>
      </c>
      <c r="AU68" s="194" t="str">
        <f>'Empirical Rule'!AU68</f>
        <v>x</v>
      </c>
    </row>
    <row r="69" spans="2:47" s="258" customFormat="1">
      <c r="B69" s="194" t="s">
        <v>374</v>
      </c>
      <c r="C69" s="194" t="s">
        <v>325</v>
      </c>
      <c r="D69" s="194" t="s">
        <v>164</v>
      </c>
      <c r="E69" s="299">
        <v>10.54</v>
      </c>
      <c r="F69" s="259"/>
      <c r="G69" s="193"/>
      <c r="H69" s="193"/>
      <c r="I69" s="193"/>
      <c r="J69" s="193"/>
      <c r="K69" s="193"/>
      <c r="L69" s="193"/>
      <c r="M69" s="193"/>
      <c r="N69" s="193"/>
      <c r="O69" s="193"/>
      <c r="P69" s="193"/>
      <c r="Q69" s="193"/>
      <c r="R69" s="193"/>
      <c r="S69" s="193"/>
      <c r="T69" s="193"/>
      <c r="U69" s="193"/>
      <c r="V69" s="262">
        <f>'Empirical Rule'!V69</f>
        <v>1</v>
      </c>
      <c r="W69" s="262" t="str">
        <f>'Empirical Rule'!W69</f>
        <v>normal pop</v>
      </c>
      <c r="X69" s="262" t="str">
        <f>'Empirical Rule'!X69</f>
        <v/>
      </c>
      <c r="Y69" s="262" t="str">
        <f>'Empirical Rule'!Y69</f>
        <v>LEFT</v>
      </c>
      <c r="Z69" s="314" t="str">
        <f>'Empirical Rule'!Z69</f>
        <v/>
      </c>
      <c r="AA69" s="315" t="str">
        <f>'Empirical Rule'!AA69</f>
        <v/>
      </c>
      <c r="AB69" s="314" t="str">
        <f>'Empirical Rule'!AB69</f>
        <v/>
      </c>
      <c r="AC69" s="316" t="str">
        <f>'Empirical Rule'!AC69</f>
        <v/>
      </c>
      <c r="AD69" s="317" t="str">
        <f>'Empirical Rule'!AD69</f>
        <v/>
      </c>
      <c r="AE69" s="193"/>
      <c r="AF69" s="193"/>
      <c r="AG69" s="193"/>
      <c r="AH69" s="261"/>
      <c r="AI69" s="261"/>
      <c r="AJ69" s="261"/>
      <c r="AK69" s="261"/>
      <c r="AL69" s="271">
        <f>'Empirical Rule'!AL69</f>
        <v>-2.2916666666666692</v>
      </c>
      <c r="AM69" s="272">
        <f>'Empirical Rule'!AM69</f>
        <v>2.8874206565747223E-2</v>
      </c>
      <c r="AN69" s="272" t="e">
        <f>'Empirical Rule'!AN69</f>
        <v>#N/A</v>
      </c>
      <c r="AO69" s="272" t="e">
        <f>'Empirical Rule'!AO69</f>
        <v>#N/A</v>
      </c>
      <c r="AP69" s="272" t="e">
        <f>'Empirical Rule'!AP69</f>
        <v>#N/A</v>
      </c>
      <c r="AQ69" s="261"/>
      <c r="AR69" s="194">
        <f>'Empirical Rule'!AR69</f>
        <v>1.8333333333333321</v>
      </c>
      <c r="AS69" s="194">
        <f>'Empirical Rule'!AS69</f>
        <v>6.2000000000000006E-2</v>
      </c>
      <c r="AT69" s="194">
        <f>'Empirical Rule'!AT69</f>
        <v>6.2000000000000006E-2</v>
      </c>
      <c r="AU69" s="194" t="str">
        <f>'Empirical Rule'!AU69</f>
        <v>x</v>
      </c>
    </row>
    <row r="70" spans="2:47" s="258" customFormat="1">
      <c r="B70" s="194" t="s">
        <v>375</v>
      </c>
      <c r="C70" s="194" t="s">
        <v>376</v>
      </c>
      <c r="D70" s="194" t="s">
        <v>377</v>
      </c>
      <c r="E70" s="299">
        <v>10.54</v>
      </c>
      <c r="F70" s="259"/>
      <c r="G70" s="193"/>
      <c r="H70" s="193"/>
      <c r="I70" s="193"/>
      <c r="J70" s="193"/>
      <c r="K70" s="193"/>
      <c r="L70" s="193"/>
      <c r="M70" s="193"/>
      <c r="N70" s="193"/>
      <c r="O70" s="193"/>
      <c r="P70" s="193"/>
      <c r="Q70" s="193"/>
      <c r="R70" s="193"/>
      <c r="S70" s="193"/>
      <c r="T70" s="193"/>
      <c r="U70" s="193"/>
      <c r="V70" s="262">
        <f>'Empirical Rule'!V70</f>
        <v>0</v>
      </c>
      <c r="W70" s="262" t="str">
        <f>'Empirical Rule'!W70</f>
        <v/>
      </c>
      <c r="X70" s="262" t="str">
        <f>'Empirical Rule'!X70</f>
        <v/>
      </c>
      <c r="Y70" s="262" t="str">
        <f>'Empirical Rule'!Y70</f>
        <v/>
      </c>
      <c r="Z70" s="314" t="str">
        <f>'Empirical Rule'!Z70</f>
        <v/>
      </c>
      <c r="AA70" s="315" t="str">
        <f>'Empirical Rule'!AA70</f>
        <v/>
      </c>
      <c r="AB70" s="314" t="str">
        <f>'Empirical Rule'!AB70</f>
        <v/>
      </c>
      <c r="AC70" s="316" t="str">
        <f>'Empirical Rule'!AC70</f>
        <v/>
      </c>
      <c r="AD70" s="317" t="str">
        <f>'Empirical Rule'!AD70</f>
        <v/>
      </c>
      <c r="AE70" s="261"/>
      <c r="AF70" s="193"/>
      <c r="AG70" s="193"/>
      <c r="AH70" s="261"/>
      <c r="AI70" s="261"/>
      <c r="AJ70" s="261"/>
      <c r="AK70" s="261"/>
      <c r="AL70" s="271">
        <f>'Empirical Rule'!AL70</f>
        <v>-2.2500000000000027</v>
      </c>
      <c r="AM70" s="272">
        <f>'Empirical Rule'!AM70</f>
        <v>3.1739651835667224E-2</v>
      </c>
      <c r="AN70" s="272" t="e">
        <f>'Empirical Rule'!AN70</f>
        <v>#N/A</v>
      </c>
      <c r="AO70" s="272" t="e">
        <f>'Empirical Rule'!AO70</f>
        <v>#N/A</v>
      </c>
      <c r="AP70" s="272" t="e">
        <f>'Empirical Rule'!AP70</f>
        <v>#N/A</v>
      </c>
      <c r="AQ70" s="261"/>
      <c r="AR70" s="194">
        <f>'Empirical Rule'!AR70</f>
        <v>-1.6666666666666696</v>
      </c>
      <c r="AS70" s="194">
        <f>'Empirical Rule'!AS70</f>
        <v>8.6000000000000007E-2</v>
      </c>
      <c r="AT70" s="194">
        <f>'Empirical Rule'!AT70</f>
        <v>8.6000000000000007E-2</v>
      </c>
      <c r="AU70" s="194" t="str">
        <f>'Empirical Rule'!AU70</f>
        <v>x</v>
      </c>
    </row>
    <row r="71" spans="2:47" s="258" customFormat="1">
      <c r="B71" s="194" t="s">
        <v>378</v>
      </c>
      <c r="C71" s="194" t="s">
        <v>379</v>
      </c>
      <c r="D71" s="194" t="s">
        <v>200</v>
      </c>
      <c r="E71" s="299">
        <v>10.58</v>
      </c>
      <c r="F71" s="259"/>
      <c r="G71" s="193"/>
      <c r="H71" s="193"/>
      <c r="I71" s="193"/>
      <c r="J71" s="193"/>
      <c r="K71" s="193"/>
      <c r="L71" s="193"/>
      <c r="M71" s="193"/>
      <c r="N71" s="193"/>
      <c r="O71" s="193"/>
      <c r="P71" s="193"/>
      <c r="Q71" s="193"/>
      <c r="R71" s="193"/>
      <c r="S71" s="193"/>
      <c r="T71" s="193"/>
      <c r="U71" s="193"/>
      <c r="V71" s="262"/>
      <c r="W71" s="193"/>
      <c r="X71" s="193"/>
      <c r="Y71" s="194" t="str">
        <f>'Empirical Rule'!Y71</f>
        <v/>
      </c>
      <c r="Z71" s="193"/>
      <c r="AA71" s="193"/>
      <c r="AB71" s="193"/>
      <c r="AC71" s="193"/>
      <c r="AD71" s="193"/>
      <c r="AE71" s="261"/>
      <c r="AF71" s="193" t="str">
        <f>'Empirical Rule'!AF71</f>
        <v>symbol reference</v>
      </c>
      <c r="AG71" s="193"/>
      <c r="AH71" s="261"/>
      <c r="AI71" s="261"/>
      <c r="AJ71" s="261"/>
      <c r="AK71" s="261"/>
      <c r="AL71" s="271">
        <f>'Empirical Rule'!AL71</f>
        <v>-2.2083333333333361</v>
      </c>
      <c r="AM71" s="272">
        <f>'Empirical Rule'!AM71</f>
        <v>3.482894138763417E-2</v>
      </c>
      <c r="AN71" s="272" t="e">
        <f>'Empirical Rule'!AN71</f>
        <v>#N/A</v>
      </c>
      <c r="AO71" s="272" t="e">
        <f>'Empirical Rule'!AO71</f>
        <v>#N/A</v>
      </c>
      <c r="AP71" s="272" t="e">
        <f>'Empirical Rule'!AP71</f>
        <v>#N/A</v>
      </c>
      <c r="AQ71" s="261"/>
      <c r="AR71" s="194">
        <f>'Empirical Rule'!AR71</f>
        <v>-1.5000000000000027</v>
      </c>
      <c r="AS71" s="194">
        <f>'Empirical Rule'!AS71</f>
        <v>8.6000000000000007E-2</v>
      </c>
      <c r="AT71" s="194">
        <f>'Empirical Rule'!AT71</f>
        <v>8.6000000000000007E-2</v>
      </c>
      <c r="AU71" s="194" t="str">
        <f>'Empirical Rule'!AU71</f>
        <v>x</v>
      </c>
    </row>
    <row r="72" spans="2:47" s="258" customFormat="1">
      <c r="B72" s="194" t="s">
        <v>381</v>
      </c>
      <c r="C72" s="194" t="s">
        <v>382</v>
      </c>
      <c r="D72" s="194" t="s">
        <v>383</v>
      </c>
      <c r="E72" s="299">
        <v>10.61</v>
      </c>
      <c r="F72" s="259"/>
      <c r="G72" s="193"/>
      <c r="H72" s="193"/>
      <c r="I72" s="193"/>
      <c r="J72" s="193"/>
      <c r="K72" s="193"/>
      <c r="L72" s="193"/>
      <c r="M72" s="193"/>
      <c r="N72" s="193"/>
      <c r="O72" s="193"/>
      <c r="P72" s="193"/>
      <c r="Q72" s="193"/>
      <c r="R72" s="193"/>
      <c r="S72" s="193"/>
      <c r="T72" s="193"/>
      <c r="U72" s="193"/>
      <c r="V72" s="262"/>
      <c r="W72" s="193"/>
      <c r="X72" s="193"/>
      <c r="Y72" s="262" t="str">
        <f>'Empirical Rule'!Y72</f>
        <v>x</v>
      </c>
      <c r="Z72" s="262" t="str">
        <f>'Empirical Rule'!Z72</f>
        <v>x</v>
      </c>
      <c r="AA72" s="262" t="str">
        <f>'Empirical Rule'!AA72</f>
        <v>x</v>
      </c>
      <c r="AB72" s="262" t="str">
        <f>'Empirical Rule'!AB72</f>
        <v>x</v>
      </c>
      <c r="AC72" s="262" t="str">
        <f>'Empirical Rule'!AC72</f>
        <v>x</v>
      </c>
      <c r="AD72" s="262" t="str">
        <f>'Empirical Rule'!AD72</f>
        <v>x</v>
      </c>
      <c r="AE72" s="261"/>
      <c r="AF72" s="262" t="str">
        <f>'Empirical Rule'!AF72</f>
        <v>x</v>
      </c>
      <c r="AG72" s="194" t="str">
        <f>'Empirical Rule'!AG72</f>
        <v>≠</v>
      </c>
      <c r="AH72" s="261"/>
      <c r="AI72" s="261"/>
      <c r="AJ72" s="261"/>
      <c r="AK72" s="261"/>
      <c r="AL72" s="271">
        <f>'Empirical Rule'!AL72</f>
        <v>-2.1666666666666696</v>
      </c>
      <c r="AM72" s="272">
        <f>'Empirical Rule'!AM72</f>
        <v>3.8152623506417724E-2</v>
      </c>
      <c r="AN72" s="272" t="e">
        <f>'Empirical Rule'!AN72</f>
        <v>#N/A</v>
      </c>
      <c r="AO72" s="272" t="e">
        <f>'Empirical Rule'!AO72</f>
        <v>#N/A</v>
      </c>
      <c r="AP72" s="272" t="e">
        <f>'Empirical Rule'!AP72</f>
        <v>#N/A</v>
      </c>
      <c r="AQ72" s="261"/>
      <c r="AR72" s="194">
        <f>'Empirical Rule'!AR72</f>
        <v>-1.3333333333333357</v>
      </c>
      <c r="AS72" s="194">
        <f>'Empirical Rule'!AS72</f>
        <v>8.6000000000000007E-2</v>
      </c>
      <c r="AT72" s="194">
        <f>'Empirical Rule'!AT72</f>
        <v>8.6000000000000007E-2</v>
      </c>
      <c r="AU72" s="194" t="str">
        <f>'Empirical Rule'!AU72</f>
        <v>x</v>
      </c>
    </row>
    <row r="73" spans="2:47" s="258" customFormat="1">
      <c r="B73" s="194" t="s">
        <v>385</v>
      </c>
      <c r="C73" s="194" t="s">
        <v>386</v>
      </c>
      <c r="D73" s="194" t="s">
        <v>387</v>
      </c>
      <c r="E73" s="299">
        <v>10.64</v>
      </c>
      <c r="F73" s="259"/>
      <c r="G73" s="193"/>
      <c r="H73" s="193"/>
      <c r="I73" s="193"/>
      <c r="J73" s="193"/>
      <c r="K73" s="193"/>
      <c r="L73" s="193"/>
      <c r="M73" s="193"/>
      <c r="N73" s="193"/>
      <c r="O73" s="193"/>
      <c r="P73" s="193"/>
      <c r="Q73" s="193"/>
      <c r="R73" s="193"/>
      <c r="S73" s="193"/>
      <c r="T73" s="193"/>
      <c r="U73" s="193"/>
      <c r="V73" s="262">
        <f>'Empirical Rule'!V73</f>
        <v>1</v>
      </c>
      <c r="W73" s="262" t="str">
        <f>'Empirical Rule'!W73</f>
        <v/>
      </c>
      <c r="X73" s="262" t="str">
        <f>'Empirical Rule'!X73</f>
        <v/>
      </c>
      <c r="Y73" s="262" t="str">
        <f>'Empirical Rule'!Y73</f>
        <v/>
      </c>
      <c r="Z73" s="314" t="str">
        <f>'Empirical Rule'!Z73</f>
        <v/>
      </c>
      <c r="AA73" s="315" t="str">
        <f>'Empirical Rule'!AA73</f>
        <v/>
      </c>
      <c r="AB73" s="314" t="str">
        <f>'Empirical Rule'!AB73</f>
        <v/>
      </c>
      <c r="AC73" s="316" t="str">
        <f>'Empirical Rule'!AC73</f>
        <v/>
      </c>
      <c r="AD73" s="317" t="str">
        <f>'Empirical Rule'!AD73</f>
        <v/>
      </c>
      <c r="AE73" s="261"/>
      <c r="AF73" s="262" t="str">
        <f>'Empirical Rule'!AF73</f>
        <v>x̅</v>
      </c>
      <c r="AG73" s="194" t="str">
        <f>'Empirical Rule'!AG73</f>
        <v>≥</v>
      </c>
      <c r="AH73" s="261"/>
      <c r="AI73" s="261"/>
      <c r="AJ73" s="261"/>
      <c r="AK73" s="261"/>
      <c r="AL73" s="271">
        <f>'Empirical Rule'!AL73</f>
        <v>-2.1250000000000031</v>
      </c>
      <c r="AM73" s="272">
        <f>'Empirical Rule'!AM73</f>
        <v>4.1720985256338335E-2</v>
      </c>
      <c r="AN73" s="272" t="e">
        <f>'Empirical Rule'!AN73</f>
        <v>#N/A</v>
      </c>
      <c r="AO73" s="272" t="e">
        <f>'Empirical Rule'!AO73</f>
        <v>#N/A</v>
      </c>
      <c r="AP73" s="272" t="e">
        <f>'Empirical Rule'!AP73</f>
        <v>#N/A</v>
      </c>
      <c r="AQ73" s="261"/>
      <c r="AR73" s="194">
        <f>'Empirical Rule'!AR73</f>
        <v>-1.1666666666666687</v>
      </c>
      <c r="AS73" s="194">
        <f>'Empirical Rule'!AS73</f>
        <v>8.6000000000000007E-2</v>
      </c>
      <c r="AT73" s="194">
        <f>'Empirical Rule'!AT73</f>
        <v>8.6000000000000007E-2</v>
      </c>
      <c r="AU73" s="194" t="str">
        <f>'Empirical Rule'!AU73</f>
        <v>x</v>
      </c>
    </row>
    <row r="74" spans="2:47" s="258" customFormat="1">
      <c r="B74" s="194" t="s">
        <v>390</v>
      </c>
      <c r="C74" s="194" t="s">
        <v>343</v>
      </c>
      <c r="D74" s="194" t="s">
        <v>391</v>
      </c>
      <c r="E74" s="299">
        <v>10.67</v>
      </c>
      <c r="F74" s="259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262"/>
      <c r="W74" s="262"/>
      <c r="X74" s="262"/>
      <c r="Y74" s="193"/>
      <c r="Z74" s="193"/>
      <c r="AA74" s="193"/>
      <c r="AB74" s="193"/>
      <c r="AC74" s="193"/>
      <c r="AD74" s="193"/>
      <c r="AE74" s="261"/>
      <c r="AF74" s="262" t="str">
        <f>'Empirical Rule'!AF74</f>
        <v>r</v>
      </c>
      <c r="AG74" s="194" t="str">
        <f>'Empirical Rule'!AG74</f>
        <v>≤</v>
      </c>
      <c r="AH74" s="261"/>
      <c r="AI74" s="261"/>
      <c r="AJ74" s="261"/>
      <c r="AK74" s="261"/>
      <c r="AL74" s="271">
        <f>'Empirical Rule'!AL74</f>
        <v>-2.0833333333333366</v>
      </c>
      <c r="AM74" s="272">
        <f>'Empirical Rule'!AM74</f>
        <v>4.5543952872905295E-2</v>
      </c>
      <c r="AN74" s="272" t="e">
        <f>'Empirical Rule'!AN74</f>
        <v>#N/A</v>
      </c>
      <c r="AO74" s="272" t="e">
        <f>'Empirical Rule'!AO74</f>
        <v>#N/A</v>
      </c>
      <c r="AP74" s="272" t="e">
        <f>'Empirical Rule'!AP74</f>
        <v>#N/A</v>
      </c>
      <c r="AQ74" s="261"/>
      <c r="AR74" s="194">
        <f>'Empirical Rule'!AR74</f>
        <v>-0.83333333333333526</v>
      </c>
      <c r="AS74" s="194">
        <f>'Empirical Rule'!AS74</f>
        <v>8.6000000000000007E-2</v>
      </c>
      <c r="AT74" s="194">
        <f>'Empirical Rule'!AT74</f>
        <v>8.6000000000000007E-2</v>
      </c>
      <c r="AU74" s="194" t="str">
        <f>'Empirical Rule'!AU74</f>
        <v>x</v>
      </c>
    </row>
    <row r="75" spans="2:47" s="258" customFormat="1">
      <c r="B75" s="194" t="s">
        <v>394</v>
      </c>
      <c r="C75" s="194" t="s">
        <v>395</v>
      </c>
      <c r="D75" s="194" t="s">
        <v>396</v>
      </c>
      <c r="E75" s="299">
        <v>10.67</v>
      </c>
      <c r="F75" s="259"/>
      <c r="G75" s="193"/>
      <c r="H75" s="193"/>
      <c r="I75" s="193"/>
      <c r="J75" s="193"/>
      <c r="K75" s="193"/>
      <c r="L75" s="193"/>
      <c r="M75" s="193"/>
      <c r="N75" s="193"/>
      <c r="O75" s="193"/>
      <c r="P75" s="193"/>
      <c r="Q75" s="193"/>
      <c r="R75" s="193"/>
      <c r="S75" s="193"/>
      <c r="T75" s="193"/>
      <c r="U75" s="193"/>
      <c r="V75" s="262"/>
      <c r="W75" s="262"/>
      <c r="X75" s="262"/>
      <c r="Y75" s="262"/>
      <c r="Z75" s="256"/>
      <c r="AA75" s="256"/>
      <c r="AB75" s="256"/>
      <c r="AC75" s="271"/>
      <c r="AD75" s="273"/>
      <c r="AE75" s="261"/>
      <c r="AF75" s="262" t="str">
        <f>'Empirical Rule'!AF75</f>
        <v>σ</v>
      </c>
      <c r="AG75" s="193"/>
      <c r="AH75" s="261"/>
      <c r="AI75" s="261"/>
      <c r="AJ75" s="261"/>
      <c r="AK75" s="261"/>
      <c r="AL75" s="271">
        <f>'Empirical Rule'!AL75</f>
        <v>-2.0416666666666701</v>
      </c>
      <c r="AM75" s="272">
        <f>'Empirical Rule'!AM75</f>
        <v>4.9630986023358713E-2</v>
      </c>
      <c r="AN75" s="272" t="e">
        <f>'Empirical Rule'!AN75</f>
        <v>#N/A</v>
      </c>
      <c r="AO75" s="272" t="e">
        <f>'Empirical Rule'!AO75</f>
        <v>#N/A</v>
      </c>
      <c r="AP75" s="272" t="e">
        <f>'Empirical Rule'!AP75</f>
        <v>#N/A</v>
      </c>
      <c r="AQ75" s="261"/>
      <c r="AR75" s="194">
        <f>'Empirical Rule'!AR75</f>
        <v>-0.66666666666666874</v>
      </c>
      <c r="AS75" s="194">
        <f>'Empirical Rule'!AS75</f>
        <v>8.6000000000000007E-2</v>
      </c>
      <c r="AT75" s="194">
        <f>'Empirical Rule'!AT75</f>
        <v>8.6000000000000007E-2</v>
      </c>
      <c r="AU75" s="194" t="str">
        <f>'Empirical Rule'!AU75</f>
        <v>x</v>
      </c>
    </row>
    <row r="76" spans="2:47" s="258" customFormat="1">
      <c r="B76" s="194" t="s">
        <v>397</v>
      </c>
      <c r="C76" s="194" t="s">
        <v>398</v>
      </c>
      <c r="D76" s="194" t="s">
        <v>399</v>
      </c>
      <c r="E76" s="299">
        <v>10.7</v>
      </c>
      <c r="F76" s="259"/>
      <c r="G76" s="193"/>
      <c r="H76" s="193"/>
      <c r="I76" s="193"/>
      <c r="J76" s="193"/>
      <c r="K76" s="193"/>
      <c r="L76" s="193"/>
      <c r="M76" s="193"/>
      <c r="N76" s="193"/>
      <c r="O76" s="193"/>
      <c r="P76" s="193"/>
      <c r="Q76" s="193"/>
      <c r="R76" s="193"/>
      <c r="S76" s="193"/>
      <c r="T76" s="193"/>
      <c r="U76" s="193"/>
      <c r="V76" s="270" t="str">
        <f>'Empirical Rule'!V76</f>
        <v>Graph Title</v>
      </c>
      <c r="W76" s="262" t="str">
        <f>'Empirical Rule'!W76</f>
        <v>P(x)</v>
      </c>
      <c r="X76" s="261"/>
      <c r="Y76" s="261"/>
      <c r="Z76" s="261" t="str">
        <f>'Empirical Rule'!Z76</f>
        <v>Empirical Rule: 68-95-99%</v>
      </c>
      <c r="AA76" s="274" t="str">
        <f>'Empirical Rule'!AA76</f>
        <v>μ on the graph</v>
      </c>
      <c r="AB76" s="262" t="str">
        <f>'Empirical Rule'!AB76</f>
        <v>x</v>
      </c>
      <c r="AC76" s="262" t="str">
        <f>'Empirical Rule'!AC76</f>
        <v>y</v>
      </c>
      <c r="AD76" s="273" t="str">
        <f>'Empirical Rule'!AD76</f>
        <v>label</v>
      </c>
      <c r="AE76" s="261"/>
      <c r="AF76" s="262" t="str">
        <f>'Empirical Rule'!AF76</f>
        <v>μ</v>
      </c>
      <c r="AG76" s="193"/>
      <c r="AH76" s="261"/>
      <c r="AI76" s="261"/>
      <c r="AJ76" s="261"/>
      <c r="AK76" s="261"/>
      <c r="AL76" s="271">
        <f>'Empirical Rule'!AL76</f>
        <v>-2.0000000000000036</v>
      </c>
      <c r="AM76" s="272">
        <f>'Empirical Rule'!AM76</f>
        <v>5.3990966513187674E-2</v>
      </c>
      <c r="AN76" s="272" t="e">
        <f>'Empirical Rule'!AN76</f>
        <v>#N/A</v>
      </c>
      <c r="AO76" s="272" t="e">
        <f>'Empirical Rule'!AO76</f>
        <v>#N/A</v>
      </c>
      <c r="AP76" s="272" t="e">
        <f>'Empirical Rule'!AP76</f>
        <v>#N/A</v>
      </c>
      <c r="AQ76" s="261"/>
      <c r="AR76" s="194">
        <f>'Empirical Rule'!AR76</f>
        <v>-0.50000000000000222</v>
      </c>
      <c r="AS76" s="194">
        <f>'Empirical Rule'!AS76</f>
        <v>8.6000000000000007E-2</v>
      </c>
      <c r="AT76" s="194">
        <f>'Empirical Rule'!AT76</f>
        <v>8.6000000000000007E-2</v>
      </c>
      <c r="AU76" s="194" t="str">
        <f>'Empirical Rule'!AU76</f>
        <v>x</v>
      </c>
    </row>
    <row r="77" spans="2:47" s="258" customFormat="1">
      <c r="B77" s="194" t="s">
        <v>405</v>
      </c>
      <c r="C77" s="194" t="s">
        <v>406</v>
      </c>
      <c r="D77" s="194" t="s">
        <v>318</v>
      </c>
      <c r="E77" s="299">
        <v>10.73</v>
      </c>
      <c r="F77" s="259"/>
      <c r="G77" s="193"/>
      <c r="H77" s="193"/>
      <c r="I77" s="193"/>
      <c r="J77" s="193"/>
      <c r="K77" s="193"/>
      <c r="L77" s="193"/>
      <c r="M77" s="193"/>
      <c r="N77" s="193"/>
      <c r="O77" s="193"/>
      <c r="P77" s="193"/>
      <c r="Q77" s="193"/>
      <c r="R77" s="193"/>
      <c r="S77" s="193"/>
      <c r="T77" s="193"/>
      <c r="U77" s="193"/>
      <c r="V77" s="262"/>
      <c r="W77" s="262" t="str">
        <f>'Empirical Rule'!W77</f>
        <v>n</v>
      </c>
      <c r="X77" s="262">
        <f>'Empirical Rule'!X77</f>
        <v>1</v>
      </c>
      <c r="Y77" s="261" t="str">
        <f>'Empirical Rule'!Y77</f>
        <v/>
      </c>
      <c r="Z77" s="261"/>
      <c r="AA77" s="194"/>
      <c r="AB77" s="194">
        <f>'Empirical Rule'!AB77</f>
        <v>0</v>
      </c>
      <c r="AC77" s="194">
        <f>'Empirical Rule'!AC77</f>
        <v>0.04</v>
      </c>
      <c r="AD77" s="194" t="str">
        <f>'Empirical Rule'!AD77</f>
        <v>μ</v>
      </c>
      <c r="AE77" s="193"/>
      <c r="AF77" s="262" t="str">
        <f>'Empirical Rule'!AF77</f>
        <v>α</v>
      </c>
      <c r="AG77" s="193"/>
      <c r="AH77" s="261"/>
      <c r="AI77" s="261"/>
      <c r="AJ77" s="261"/>
      <c r="AK77" s="261"/>
      <c r="AL77" s="271">
        <f>'Empirical Rule'!AL77</f>
        <v>-1.9583333333333368</v>
      </c>
      <c r="AM77" s="272">
        <f>'Empirical Rule'!AM77</f>
        <v>5.8632082139484169E-2</v>
      </c>
      <c r="AN77" s="272" t="e">
        <f>'Empirical Rule'!AN77</f>
        <v>#N/A</v>
      </c>
      <c r="AO77" s="272" t="e">
        <f>'Empirical Rule'!AO77</f>
        <v>#N/A</v>
      </c>
      <c r="AP77" s="272" t="e">
        <f>'Empirical Rule'!AP77</f>
        <v>#N/A</v>
      </c>
      <c r="AQ77" s="261"/>
      <c r="AR77" s="194">
        <f>'Empirical Rule'!AR77</f>
        <v>-0.33333333333333548</v>
      </c>
      <c r="AS77" s="194">
        <f>'Empirical Rule'!AS77</f>
        <v>8.6000000000000007E-2</v>
      </c>
      <c r="AT77" s="194">
        <f>'Empirical Rule'!AT77</f>
        <v>8.6000000000000007E-2</v>
      </c>
      <c r="AU77" s="194" t="str">
        <f>'Empirical Rule'!AU77</f>
        <v>x</v>
      </c>
    </row>
    <row r="78" spans="2:47" s="258" customFormat="1" ht="15" customHeight="1">
      <c r="B78" s="194" t="s">
        <v>408</v>
      </c>
      <c r="C78" s="194" t="s">
        <v>261</v>
      </c>
      <c r="D78" s="194" t="s">
        <v>409</v>
      </c>
      <c r="E78" s="299">
        <v>10.77</v>
      </c>
      <c r="F78" s="259"/>
      <c r="G78" s="193"/>
      <c r="H78" s="193"/>
      <c r="I78" s="193"/>
      <c r="J78" s="193"/>
      <c r="K78" s="193"/>
      <c r="L78" s="193"/>
      <c r="M78" s="193"/>
      <c r="N78" s="193"/>
      <c r="O78" s="193"/>
      <c r="P78" s="193"/>
      <c r="Q78" s="193"/>
      <c r="R78" s="193"/>
      <c r="S78" s="193"/>
      <c r="T78" s="193"/>
      <c r="U78" s="193"/>
      <c r="V78" s="261"/>
      <c r="W78" s="262" t="str">
        <f>'Empirical Rule'!W78</f>
        <v>α</v>
      </c>
      <c r="X78" s="275">
        <f>'Empirical Rule'!X78</f>
        <v>0</v>
      </c>
      <c r="Y78" s="261" t="str">
        <f>'Empirical Rule'!Y78</f>
        <v/>
      </c>
      <c r="Z78" s="261"/>
      <c r="AA78" s="193"/>
      <c r="AB78" s="193"/>
      <c r="AC78" s="193"/>
      <c r="AD78" s="194"/>
      <c r="AE78" s="193"/>
      <c r="AF78" s="262" t="str">
        <f>'Empirical Rule'!AF78</f>
        <v>⟵</v>
      </c>
      <c r="AG78" s="193"/>
      <c r="AH78" s="193"/>
      <c r="AI78" s="261"/>
      <c r="AJ78" s="261"/>
      <c r="AK78" s="261"/>
      <c r="AL78" s="271">
        <f>'Empirical Rule'!AL78</f>
        <v>-1.9166666666666701</v>
      </c>
      <c r="AM78" s="272">
        <f>'Empirical Rule'!AM78</f>
        <v>6.3561706516961941E-2</v>
      </c>
      <c r="AN78" s="272" t="e">
        <f>'Empirical Rule'!AN78</f>
        <v>#N/A</v>
      </c>
      <c r="AO78" s="272" t="e">
        <f>'Empirical Rule'!AO78</f>
        <v>#N/A</v>
      </c>
      <c r="AP78" s="272" t="e">
        <f>'Empirical Rule'!AP78</f>
        <v>#N/A</v>
      </c>
      <c r="AQ78" s="261"/>
      <c r="AR78" s="194">
        <f>'Empirical Rule'!AR78</f>
        <v>-0.16666666666666879</v>
      </c>
      <c r="AS78" s="194">
        <f>'Empirical Rule'!AS78</f>
        <v>8.6000000000000007E-2</v>
      </c>
      <c r="AT78" s="194">
        <f>'Empirical Rule'!AT78</f>
        <v>8.6000000000000007E-2</v>
      </c>
      <c r="AU78" s="194" t="str">
        <f>'Empirical Rule'!AU78</f>
        <v>x</v>
      </c>
    </row>
    <row r="79" spans="2:47" s="258" customFormat="1">
      <c r="B79" s="194" t="s">
        <v>411</v>
      </c>
      <c r="C79" s="194" t="s">
        <v>412</v>
      </c>
      <c r="D79" s="194" t="s">
        <v>241</v>
      </c>
      <c r="E79" s="299">
        <v>10.8</v>
      </c>
      <c r="F79" s="259"/>
      <c r="G79" s="193"/>
      <c r="H79" s="193"/>
      <c r="I79" s="193"/>
      <c r="J79" s="193"/>
      <c r="K79" s="193"/>
      <c r="L79" s="193"/>
      <c r="M79" s="193"/>
      <c r="N79" s="193"/>
      <c r="O79" s="193"/>
      <c r="P79" s="193"/>
      <c r="Q79" s="193"/>
      <c r="R79" s="193"/>
      <c r="S79" s="193"/>
      <c r="T79" s="193"/>
      <c r="U79" s="193"/>
      <c r="V79" s="193"/>
      <c r="W79" s="193"/>
      <c r="X79" s="193"/>
      <c r="Y79" s="193"/>
      <c r="Z79" s="193"/>
      <c r="AA79" s="193"/>
      <c r="AB79" s="193"/>
      <c r="AC79" s="193"/>
      <c r="AD79" s="193"/>
      <c r="AE79" s="193"/>
      <c r="AF79" s="262" t="str">
        <f>'Empirical Rule'!AF79</f>
        <v xml:space="preserve"> ⟶</v>
      </c>
      <c r="AG79" s="193"/>
      <c r="AH79" s="193"/>
      <c r="AI79" s="261"/>
      <c r="AJ79" s="261"/>
      <c r="AK79" s="261"/>
      <c r="AL79" s="271">
        <f>'Empirical Rule'!AL79</f>
        <v>-1.8750000000000033</v>
      </c>
      <c r="AM79" s="272">
        <f>'Empirical Rule'!AM79</f>
        <v>6.8786275826691473E-2</v>
      </c>
      <c r="AN79" s="272" t="e">
        <f>'Empirical Rule'!AN79</f>
        <v>#N/A</v>
      </c>
      <c r="AO79" s="272" t="e">
        <f>'Empirical Rule'!AO79</f>
        <v>#N/A</v>
      </c>
      <c r="AP79" s="272" t="e">
        <f>'Empirical Rule'!AP79</f>
        <v>#N/A</v>
      </c>
      <c r="AQ79" s="261"/>
      <c r="AR79" s="194">
        <f>'Empirical Rule'!AR79</f>
        <v>0.16666666666666449</v>
      </c>
      <c r="AS79" s="194">
        <f>'Empirical Rule'!AS79</f>
        <v>8.6000000000000007E-2</v>
      </c>
      <c r="AT79" s="194">
        <f>'Empirical Rule'!AT79</f>
        <v>8.6000000000000007E-2</v>
      </c>
      <c r="AU79" s="194" t="str">
        <f>'Empirical Rule'!AU79</f>
        <v>x</v>
      </c>
    </row>
    <row r="80" spans="2:47" s="258" customFormat="1">
      <c r="B80" s="194" t="s">
        <v>414</v>
      </c>
      <c r="C80" s="194" t="s">
        <v>373</v>
      </c>
      <c r="D80" s="194" t="s">
        <v>162</v>
      </c>
      <c r="E80" s="299">
        <v>10.83</v>
      </c>
      <c r="F80" s="259"/>
      <c r="G80" s="193"/>
      <c r="H80" s="193"/>
      <c r="I80" s="193"/>
      <c r="J80" s="193"/>
      <c r="K80" s="193"/>
      <c r="L80" s="193"/>
      <c r="M80" s="193"/>
      <c r="N80" s="193"/>
      <c r="O80" s="193"/>
      <c r="P80" s="193"/>
      <c r="Q80" s="193"/>
      <c r="R80" s="193"/>
      <c r="S80" s="193"/>
      <c r="T80" s="193"/>
      <c r="U80" s="193"/>
      <c r="V80" s="193"/>
      <c r="W80" s="193"/>
      <c r="X80" s="193"/>
      <c r="Y80" s="193"/>
      <c r="Z80" s="193"/>
      <c r="AA80" s="193"/>
      <c r="AB80" s="193"/>
      <c r="AC80" s="193"/>
      <c r="AD80" s="193"/>
      <c r="AE80" s="193"/>
      <c r="AF80" s="194" t="str">
        <f>'Empirical Rule'!AF80</f>
        <v>↓</v>
      </c>
      <c r="AG80" s="193"/>
      <c r="AH80" s="193"/>
      <c r="AI80" s="261"/>
      <c r="AJ80" s="261"/>
      <c r="AK80" s="261"/>
      <c r="AL80" s="271">
        <f>'Empirical Rule'!AL80</f>
        <v>-1.8333333333333366</v>
      </c>
      <c r="AM80" s="272">
        <f>'Empirical Rule'!AM80</f>
        <v>7.4311163558992643E-2</v>
      </c>
      <c r="AN80" s="272" t="e">
        <f>'Empirical Rule'!AN80</f>
        <v>#N/A</v>
      </c>
      <c r="AO80" s="272" t="e">
        <f>'Empirical Rule'!AO80</f>
        <v>#N/A</v>
      </c>
      <c r="AP80" s="272" t="e">
        <f>'Empirical Rule'!AP80</f>
        <v>#N/A</v>
      </c>
      <c r="AQ80" s="261"/>
      <c r="AR80" s="194">
        <f>'Empirical Rule'!AR80</f>
        <v>0.33333333333333115</v>
      </c>
      <c r="AS80" s="194">
        <f>'Empirical Rule'!AS80</f>
        <v>8.6000000000000007E-2</v>
      </c>
      <c r="AT80" s="194">
        <f>'Empirical Rule'!AT80</f>
        <v>8.6000000000000007E-2</v>
      </c>
      <c r="AU80" s="194" t="str">
        <f>'Empirical Rule'!AU80</f>
        <v>x</v>
      </c>
    </row>
    <row r="81" spans="2:47" s="258" customFormat="1">
      <c r="B81" s="194" t="s">
        <v>416</v>
      </c>
      <c r="C81" s="194" t="s">
        <v>417</v>
      </c>
      <c r="D81" s="194" t="s">
        <v>418</v>
      </c>
      <c r="E81" s="299">
        <v>10.86</v>
      </c>
      <c r="F81" s="259"/>
      <c r="G81" s="193"/>
      <c r="H81" s="193"/>
      <c r="I81" s="193"/>
      <c r="J81" s="193"/>
      <c r="K81" s="193"/>
      <c r="L81" s="193"/>
      <c r="M81" s="193"/>
      <c r="N81" s="193"/>
      <c r="O81" s="193"/>
      <c r="P81" s="193"/>
      <c r="Q81" s="193"/>
      <c r="R81" s="193"/>
      <c r="S81" s="193"/>
      <c r="T81" s="193"/>
      <c r="U81" s="193"/>
      <c r="V81" s="276" t="str">
        <f>'Empirical Rule'!V81</f>
        <v>Equations</v>
      </c>
      <c r="W81" s="194"/>
      <c r="X81" s="193"/>
      <c r="Y81" s="193"/>
      <c r="Z81" s="193"/>
      <c r="AA81" s="262"/>
      <c r="AB81" s="261"/>
      <c r="AC81" s="261"/>
      <c r="AD81" s="277"/>
      <c r="AE81" s="193"/>
      <c r="AF81" s="194" t="str">
        <f>'Empirical Rule'!AF81</f>
        <v>⤷</v>
      </c>
      <c r="AG81" s="193"/>
      <c r="AH81" s="193"/>
      <c r="AI81" s="261"/>
      <c r="AJ81" s="261"/>
      <c r="AK81" s="261"/>
      <c r="AL81" s="271">
        <f>'Empirical Rule'!AL81</f>
        <v>-1.7916666666666698</v>
      </c>
      <c r="AM81" s="272">
        <f>'Empirical Rule'!AM81</f>
        <v>8.0140554438265552E-2</v>
      </c>
      <c r="AN81" s="272" t="e">
        <f>'Empirical Rule'!AN81</f>
        <v>#N/A</v>
      </c>
      <c r="AO81" s="272" t="e">
        <f>'Empirical Rule'!AO81</f>
        <v>#N/A</v>
      </c>
      <c r="AP81" s="272" t="e">
        <f>'Empirical Rule'!AP81</f>
        <v>#N/A</v>
      </c>
      <c r="AQ81" s="261"/>
      <c r="AR81" s="194">
        <f>'Empirical Rule'!AR81</f>
        <v>0.49999999999999789</v>
      </c>
      <c r="AS81" s="194">
        <f>'Empirical Rule'!AS81</f>
        <v>8.6000000000000007E-2</v>
      </c>
      <c r="AT81" s="194">
        <f>'Empirical Rule'!AT81</f>
        <v>8.6000000000000007E-2</v>
      </c>
      <c r="AU81" s="194" t="str">
        <f>'Empirical Rule'!AU81</f>
        <v>x</v>
      </c>
    </row>
    <row r="82" spans="2:47" s="258" customFormat="1">
      <c r="B82" s="194" t="s">
        <v>420</v>
      </c>
      <c r="C82" s="194" t="s">
        <v>421</v>
      </c>
      <c r="D82" s="194" t="s">
        <v>422</v>
      </c>
      <c r="E82" s="299">
        <v>10.89</v>
      </c>
      <c r="F82" s="259"/>
      <c r="G82" s="193"/>
      <c r="H82" s="193"/>
      <c r="I82" s="193"/>
      <c r="J82" s="193"/>
      <c r="K82" s="193"/>
      <c r="L82" s="193"/>
      <c r="M82" s="193"/>
      <c r="N82" s="193"/>
      <c r="O82" s="193"/>
      <c r="P82" s="193"/>
      <c r="Q82" s="193"/>
      <c r="R82" s="193"/>
      <c r="S82" s="193"/>
      <c r="T82" s="193"/>
      <c r="U82" s="193"/>
      <c r="V82" s="269" t="str">
        <f>'Empirical Rule'!V82</f>
        <v>show</v>
      </c>
      <c r="W82" s="198" t="str">
        <f>'Empirical Rule'!W82</f>
        <v>height</v>
      </c>
      <c r="X82" s="198" t="str">
        <f>'Empirical Rule'!X82</f>
        <v>x</v>
      </c>
      <c r="Y82" s="269" t="str">
        <f>'Empirical Rule'!Y82</f>
        <v>y</v>
      </c>
      <c r="Z82" s="269" t="str">
        <f>'Empirical Rule'!Z82</f>
        <v>left textbox</v>
      </c>
      <c r="AA82" s="278" t="str">
        <f>'Empirical Rule'!AA82</f>
        <v>height</v>
      </c>
      <c r="AB82" s="278" t="str">
        <f>'Empirical Rule'!AB82</f>
        <v>x</v>
      </c>
      <c r="AC82" s="278" t="str">
        <f>'Empirical Rule'!AC82</f>
        <v>y</v>
      </c>
      <c r="AD82" s="278" t="str">
        <f>'Empirical Rule'!AD82</f>
        <v>right textbox</v>
      </c>
      <c r="AE82" s="193"/>
      <c r="AF82" s="194" t="str">
        <f>'Empirical Rule'!AF82</f>
        <v>⤶</v>
      </c>
      <c r="AG82" s="193"/>
      <c r="AH82" s="193"/>
      <c r="AI82" s="261"/>
      <c r="AJ82" s="261"/>
      <c r="AK82" s="261"/>
      <c r="AL82" s="271">
        <f>'Empirical Rule'!AL82</f>
        <v>-1.7500000000000031</v>
      </c>
      <c r="AM82" s="272">
        <f>'Empirical Rule'!AM82</f>
        <v>8.627731882651106E-2</v>
      </c>
      <c r="AN82" s="272" t="e">
        <f>'Empirical Rule'!AN82</f>
        <v>#N/A</v>
      </c>
      <c r="AO82" s="272" t="e">
        <f>'Empirical Rule'!AO82</f>
        <v>#N/A</v>
      </c>
      <c r="AP82" s="272" t="e">
        <f>'Empirical Rule'!AP82</f>
        <v>#N/A</v>
      </c>
      <c r="AQ82" s="261"/>
      <c r="AR82" s="194">
        <f>'Empirical Rule'!AR82</f>
        <v>0.66666666666666441</v>
      </c>
      <c r="AS82" s="194">
        <f>'Empirical Rule'!AS82</f>
        <v>8.6000000000000007E-2</v>
      </c>
      <c r="AT82" s="194">
        <f>'Empirical Rule'!AT82</f>
        <v>8.6000000000000007E-2</v>
      </c>
      <c r="AU82" s="194" t="str">
        <f>'Empirical Rule'!AU82</f>
        <v>x</v>
      </c>
    </row>
    <row r="83" spans="2:47" s="258" customFormat="1" ht="14" customHeight="1">
      <c r="B83" s="194" t="s">
        <v>428</v>
      </c>
      <c r="C83" s="194" t="s">
        <v>429</v>
      </c>
      <c r="D83" s="194" t="s">
        <v>430</v>
      </c>
      <c r="E83" s="299">
        <v>10.99</v>
      </c>
      <c r="F83" s="259"/>
      <c r="G83" s="193"/>
      <c r="H83" s="193"/>
      <c r="I83" s="193"/>
      <c r="J83" s="193"/>
      <c r="K83" s="193"/>
      <c r="L83" s="193"/>
      <c r="M83" s="193"/>
      <c r="N83" s="193"/>
      <c r="O83" s="193"/>
      <c r="P83" s="193"/>
      <c r="Q83" s="193"/>
      <c r="R83" s="193"/>
      <c r="S83" s="193"/>
      <c r="T83" s="193"/>
      <c r="U83" s="193"/>
      <c r="V83" s="284">
        <f>'Empirical Rule'!V83</f>
        <v>0</v>
      </c>
      <c r="W83" s="282">
        <f>'Empirical Rule'!W83</f>
        <v>0.49</v>
      </c>
      <c r="X83" s="279">
        <f>'Empirical Rule'!X83</f>
        <v>-3.5</v>
      </c>
      <c r="Y83" s="318" t="e">
        <f>'Empirical Rule'!Y83</f>
        <v>#N/A</v>
      </c>
      <c r="Z83" s="319" t="str">
        <f>'Empirical Rule'!Z83</f>
        <v>x to P(x)
z = (x -μ) / σ
⟵ P(x) = P(z) = norm.s.dist(z, true)
⟶ P(x) = P(z) = 1-norm.s.dist(z, true)</v>
      </c>
      <c r="AA83" s="282">
        <f>'Empirical Rule'!AA83</f>
        <v>0.49</v>
      </c>
      <c r="AB83" s="279">
        <f>'Empirical Rule'!AB83</f>
        <v>3.5</v>
      </c>
      <c r="AC83" s="279" t="e">
        <f>'Empirical Rule'!AC83</f>
        <v>#N/A</v>
      </c>
      <c r="AD83" s="319" t="str">
        <f>'Empirical Rule'!AD83</f>
        <v>P(x) to x
⟵ z = norm.s.inv(P(x))
⟶ z = norm.s.inv(1-P(x))
x = zσ + μ</v>
      </c>
      <c r="AE83" s="193"/>
      <c r="AF83" s="261"/>
      <c r="AG83" s="193"/>
      <c r="AH83" s="193"/>
      <c r="AI83" s="261"/>
      <c r="AJ83" s="261"/>
      <c r="AK83" s="261"/>
      <c r="AL83" s="271">
        <f>'Empirical Rule'!AL83</f>
        <v>-1.7083333333333364</v>
      </c>
      <c r="AM83" s="272">
        <f>'Empirical Rule'!AM83</f>
        <v>9.2722889001515207E-2</v>
      </c>
      <c r="AN83" s="272" t="e">
        <f>'Empirical Rule'!AN83</f>
        <v>#N/A</v>
      </c>
      <c r="AO83" s="272" t="e">
        <f>'Empirical Rule'!AO83</f>
        <v>#N/A</v>
      </c>
      <c r="AP83" s="272" t="e">
        <f>'Empirical Rule'!AP83</f>
        <v>#N/A</v>
      </c>
      <c r="AQ83" s="261"/>
      <c r="AR83" s="194">
        <f>'Empirical Rule'!AR83</f>
        <v>0.83333333333333093</v>
      </c>
      <c r="AS83" s="194">
        <f>'Empirical Rule'!AS83</f>
        <v>8.6000000000000007E-2</v>
      </c>
      <c r="AT83" s="194">
        <f>'Empirical Rule'!AT83</f>
        <v>8.6000000000000007E-2</v>
      </c>
      <c r="AU83" s="194" t="str">
        <f>'Empirical Rule'!AU83</f>
        <v>x</v>
      </c>
    </row>
    <row r="84" spans="2:47" s="258" customFormat="1">
      <c r="B84" s="194" t="s">
        <v>431</v>
      </c>
      <c r="C84" s="194" t="s">
        <v>432</v>
      </c>
      <c r="D84" s="194" t="s">
        <v>433</v>
      </c>
      <c r="E84" s="299">
        <v>11.02</v>
      </c>
      <c r="F84" s="259"/>
      <c r="G84" s="193"/>
      <c r="H84" s="193"/>
      <c r="I84" s="193"/>
      <c r="J84" s="193"/>
      <c r="K84" s="193"/>
      <c r="L84" s="193"/>
      <c r="M84" s="193"/>
      <c r="N84" s="193"/>
      <c r="O84" s="193"/>
      <c r="P84" s="193"/>
      <c r="Q84" s="193"/>
      <c r="R84" s="193"/>
      <c r="S84" s="193"/>
      <c r="T84" s="193"/>
      <c r="U84" s="193"/>
      <c r="V84" s="279"/>
      <c r="W84" s="261"/>
      <c r="X84" s="261"/>
      <c r="Y84" s="261"/>
      <c r="Z84" s="261"/>
      <c r="AA84" s="262"/>
      <c r="AB84" s="261"/>
      <c r="AC84" s="261"/>
      <c r="AD84" s="261"/>
      <c r="AE84" s="193"/>
      <c r="AF84" s="261"/>
      <c r="AG84" s="261"/>
      <c r="AH84" s="261"/>
      <c r="AI84" s="261"/>
      <c r="AJ84" s="261"/>
      <c r="AK84" s="261"/>
      <c r="AL84" s="271">
        <f>'Empirical Rule'!AL84</f>
        <v>-1.6666666666666696</v>
      </c>
      <c r="AM84" s="272">
        <f>'Empirical Rule'!AM84</f>
        <v>9.9477138792748207E-2</v>
      </c>
      <c r="AN84" s="272" t="e">
        <f>'Empirical Rule'!AN84</f>
        <v>#N/A</v>
      </c>
      <c r="AO84" s="272" t="e">
        <f>'Empirical Rule'!AO84</f>
        <v>#N/A</v>
      </c>
      <c r="AP84" s="272" t="e">
        <f>'Empirical Rule'!AP84</f>
        <v>#N/A</v>
      </c>
      <c r="AQ84" s="261"/>
      <c r="AR84" s="194">
        <f>'Empirical Rule'!AR84</f>
        <v>1.1666666666666643</v>
      </c>
      <c r="AS84" s="194">
        <f>'Empirical Rule'!AS84</f>
        <v>8.6000000000000007E-2</v>
      </c>
      <c r="AT84" s="194">
        <f>'Empirical Rule'!AT84</f>
        <v>8.6000000000000007E-2</v>
      </c>
      <c r="AU84" s="194" t="str">
        <f>'Empirical Rule'!AU84</f>
        <v>x</v>
      </c>
    </row>
    <row r="85" spans="2:47" s="258" customFormat="1" ht="17" customHeight="1">
      <c r="B85" s="194" t="s">
        <v>434</v>
      </c>
      <c r="C85" s="194" t="s">
        <v>435</v>
      </c>
      <c r="D85" s="194" t="s">
        <v>184</v>
      </c>
      <c r="E85" s="299">
        <v>11.05</v>
      </c>
      <c r="F85" s="259"/>
      <c r="G85" s="193"/>
      <c r="H85" s="193"/>
      <c r="I85" s="193"/>
      <c r="J85" s="193"/>
      <c r="K85" s="193"/>
      <c r="L85" s="193"/>
      <c r="M85" s="193"/>
      <c r="N85" s="193"/>
      <c r="O85" s="193"/>
      <c r="P85" s="193"/>
      <c r="Q85" s="193"/>
      <c r="R85" s="193"/>
      <c r="S85" s="193"/>
      <c r="T85" s="193"/>
      <c r="U85" s="193"/>
      <c r="V85" s="262"/>
      <c r="W85" s="194"/>
      <c r="X85" s="194"/>
      <c r="Y85" s="279" t="str">
        <f>'Empirical Rule'!Y85</f>
        <v>X</v>
      </c>
      <c r="Z85" s="319" t="str">
        <f>'Empirical Rule'!Z85</f>
        <v>x to P(x)
z = (x -μ) / σ
⟵ P(x) = P(z) = norm.s.dist(z, true)
⟶ P(x) = P(z) = 1-norm.s.dist(z, true)</v>
      </c>
      <c r="AA85" s="262"/>
      <c r="AB85" s="261"/>
      <c r="AC85" s="262"/>
      <c r="AD85" s="319" t="str">
        <f>'Empirical Rule'!AD85</f>
        <v>P(x) to x
⟵ z = norm.s.inv(P(x))
⟶ z = norm.s.inv(1-P(x))
x = zσ + μ</v>
      </c>
      <c r="AE85" s="193"/>
      <c r="AF85" s="261"/>
      <c r="AG85" s="261"/>
      <c r="AH85" s="261"/>
      <c r="AI85" s="261"/>
      <c r="AJ85" s="261"/>
      <c r="AK85" s="261"/>
      <c r="AL85" s="271">
        <f>'Empirical Rule'!AL85</f>
        <v>-1.6250000000000029</v>
      </c>
      <c r="AM85" s="272">
        <f>'Empirical Rule'!AM85</f>
        <v>0.10653826813058456</v>
      </c>
      <c r="AN85" s="272" t="e">
        <f>'Empirical Rule'!AN85</f>
        <v>#N/A</v>
      </c>
      <c r="AO85" s="272" t="e">
        <f>'Empirical Rule'!AO85</f>
        <v>#N/A</v>
      </c>
      <c r="AP85" s="272" t="e">
        <f>'Empirical Rule'!AP85</f>
        <v>#N/A</v>
      </c>
      <c r="AQ85" s="261"/>
      <c r="AR85" s="194">
        <f>'Empirical Rule'!AR85</f>
        <v>1.3333333333333313</v>
      </c>
      <c r="AS85" s="194">
        <f>'Empirical Rule'!AS85</f>
        <v>8.6000000000000007E-2</v>
      </c>
      <c r="AT85" s="194">
        <f>'Empirical Rule'!AT85</f>
        <v>8.6000000000000007E-2</v>
      </c>
      <c r="AU85" s="194" t="str">
        <f>'Empirical Rule'!AU85</f>
        <v>x</v>
      </c>
    </row>
    <row r="86" spans="2:47" s="258" customFormat="1" ht="17" customHeight="1">
      <c r="B86" s="194" t="s">
        <v>438</v>
      </c>
      <c r="C86" s="194" t="s">
        <v>439</v>
      </c>
      <c r="D86" s="194" t="s">
        <v>440</v>
      </c>
      <c r="E86" s="299">
        <v>11.18</v>
      </c>
      <c r="F86" s="259"/>
      <c r="G86" s="193"/>
      <c r="H86" s="193"/>
      <c r="I86" s="193"/>
      <c r="J86" s="193"/>
      <c r="K86" s="193"/>
      <c r="L86" s="193"/>
      <c r="M86" s="193"/>
      <c r="N86" s="193"/>
      <c r="O86" s="193"/>
      <c r="P86" s="193"/>
      <c r="Q86" s="193"/>
      <c r="R86" s="193"/>
      <c r="S86" s="193"/>
      <c r="T86" s="193"/>
      <c r="U86" s="193"/>
      <c r="V86" s="262"/>
      <c r="W86" s="194"/>
      <c r="X86" s="194"/>
      <c r="Y86" s="279" t="str">
        <f>'Empirical Rule'!Y86</f>
        <v>Z</v>
      </c>
      <c r="Z86" s="319" t="str">
        <f>'Empirical Rule'!Z86</f>
        <v xml:space="preserve"> x̅ to P( x̅)
σ(x̅) = σ/√n
z = ( x̅ -μ) / σ(x̅)
⟵ P( x̅) = P(z) = norm.s.dist(z, true)
⟶ P( x̅) = P(z) = 1-norm.s.dist(z, true)</v>
      </c>
      <c r="AA86" s="262"/>
      <c r="AB86" s="261"/>
      <c r="AC86" s="262"/>
      <c r="AD86" s="319" t="str">
        <f>'Empirical Rule'!AD86</f>
        <v>P(x̅) to  x̅
σ(x̅) = σ/√n
⟵ z = norm.s.inv(P( x̅))
⟶ z = norm.s.inv(1-P( x̅))
 x̅ = z * σ(x̅) + μ</v>
      </c>
      <c r="AE86" s="193"/>
      <c r="AF86" s="261"/>
      <c r="AG86" s="261"/>
      <c r="AH86" s="261"/>
      <c r="AI86" s="261"/>
      <c r="AJ86" s="261"/>
      <c r="AK86" s="261"/>
      <c r="AL86" s="271">
        <f>'Empirical Rule'!AL86</f>
        <v>-1.5833333333333361</v>
      </c>
      <c r="AM86" s="272">
        <f>'Empirical Rule'!AM86</f>
        <v>0.11390269412019136</v>
      </c>
      <c r="AN86" s="272" t="e">
        <f>'Empirical Rule'!AN86</f>
        <v>#N/A</v>
      </c>
      <c r="AO86" s="272" t="e">
        <f>'Empirical Rule'!AO86</f>
        <v>#N/A</v>
      </c>
      <c r="AP86" s="272" t="e">
        <f>'Empirical Rule'!AP86</f>
        <v>#N/A</v>
      </c>
      <c r="AQ86" s="261"/>
      <c r="AR86" s="194">
        <f>'Empirical Rule'!AR86</f>
        <v>1.4999999999999982</v>
      </c>
      <c r="AS86" s="194">
        <f>'Empirical Rule'!AS86</f>
        <v>8.6000000000000007E-2</v>
      </c>
      <c r="AT86" s="194">
        <f>'Empirical Rule'!AT86</f>
        <v>8.6000000000000007E-2</v>
      </c>
      <c r="AU86" s="194" t="str">
        <f>'Empirical Rule'!AU86</f>
        <v>x</v>
      </c>
    </row>
    <row r="87" spans="2:47" s="258" customFormat="1" ht="17" customHeight="1">
      <c r="B87" s="194" t="s">
        <v>444</v>
      </c>
      <c r="C87" s="194" t="s">
        <v>445</v>
      </c>
      <c r="D87" s="194" t="s">
        <v>446</v>
      </c>
      <c r="E87" s="299">
        <v>11.21</v>
      </c>
      <c r="F87" s="259"/>
      <c r="G87" s="193"/>
      <c r="H87" s="193"/>
      <c r="I87" s="193"/>
      <c r="J87" s="193"/>
      <c r="K87" s="193"/>
      <c r="L87" s="193"/>
      <c r="M87" s="193"/>
      <c r="N87" s="193"/>
      <c r="O87" s="193"/>
      <c r="P87" s="193"/>
      <c r="Q87" s="193"/>
      <c r="R87" s="193"/>
      <c r="S87" s="193"/>
      <c r="T87" s="193"/>
      <c r="U87" s="193"/>
      <c r="V87" s="261"/>
      <c r="W87" s="261"/>
      <c r="X87" s="261"/>
      <c r="Y87" s="279" t="str">
        <f>'Empirical Rule'!Y87</f>
        <v>T</v>
      </c>
      <c r="Z87" s="319" t="str">
        <f>'Empirical Rule'!Z87</f>
        <v xml:space="preserve"> x̅ to P( x̅)
σ̂(x̅) = s/√n
t = ( x̅ -μ) / σ̂(x̅)
⟵ P( x̅) = P(t) = t.dist(t, df, true)
⟶ P( x̅) = P(t) = t.dist.rt(t, df, true)</v>
      </c>
      <c r="AA87" s="261"/>
      <c r="AB87" s="261"/>
      <c r="AC87" s="261"/>
      <c r="AD87" s="319" t="str">
        <f>'Empirical Rule'!AD87</f>
        <v>P( x̅) to  x̅
σ̂(x̅) = s/√n
⟵ t = t.inv(P( x̅), df)
⟶ t = t.inv(1-P( x̅), df)
 x̅ = t * σ̂(x̅) + μ</v>
      </c>
      <c r="AE87" s="193"/>
      <c r="AF87" s="261"/>
      <c r="AG87" s="261"/>
      <c r="AH87" s="261"/>
      <c r="AI87" s="261"/>
      <c r="AJ87" s="261"/>
      <c r="AK87" s="261"/>
      <c r="AL87" s="271">
        <f>'Empirical Rule'!AL87</f>
        <v>-1.5416666666666694</v>
      </c>
      <c r="AM87" s="272">
        <f>'Empirical Rule'!AM87</f>
        <v>0.12156495028818042</v>
      </c>
      <c r="AN87" s="272" t="e">
        <f>'Empirical Rule'!AN87</f>
        <v>#N/A</v>
      </c>
      <c r="AO87" s="272" t="e">
        <f>'Empirical Rule'!AO87</f>
        <v>#N/A</v>
      </c>
      <c r="AP87" s="272" t="e">
        <f>'Empirical Rule'!AP87</f>
        <v>#N/A</v>
      </c>
      <c r="AQ87" s="261"/>
      <c r="AR87" s="194">
        <f>'Empirical Rule'!AR87</f>
        <v>1.6666666666666652</v>
      </c>
      <c r="AS87" s="194">
        <f>'Empirical Rule'!AS87</f>
        <v>8.6000000000000007E-2</v>
      </c>
      <c r="AT87" s="194">
        <f>'Empirical Rule'!AT87</f>
        <v>8.6000000000000007E-2</v>
      </c>
      <c r="AU87" s="194" t="str">
        <f>'Empirical Rule'!AU87</f>
        <v>x</v>
      </c>
    </row>
    <row r="88" spans="2:47" s="258" customFormat="1">
      <c r="B88" s="194" t="s">
        <v>450</v>
      </c>
      <c r="C88" s="194" t="s">
        <v>451</v>
      </c>
      <c r="D88" s="194" t="s">
        <v>452</v>
      </c>
      <c r="E88" s="299">
        <v>11.3</v>
      </c>
      <c r="F88" s="259"/>
      <c r="G88" s="193"/>
      <c r="H88" s="193"/>
      <c r="I88" s="193"/>
      <c r="J88" s="193"/>
      <c r="K88" s="193"/>
      <c r="L88" s="193"/>
      <c r="M88" s="193"/>
      <c r="N88" s="193"/>
      <c r="O88" s="193"/>
      <c r="P88" s="193"/>
      <c r="Q88" s="193"/>
      <c r="R88" s="193"/>
      <c r="S88" s="193"/>
      <c r="T88" s="193"/>
      <c r="U88" s="193"/>
      <c r="V88" s="193"/>
      <c r="W88" s="193"/>
      <c r="X88" s="193"/>
      <c r="Y88" s="193"/>
      <c r="Z88" s="193"/>
      <c r="AA88" s="193"/>
      <c r="AB88" s="193"/>
      <c r="AC88" s="193"/>
      <c r="AD88" s="193"/>
      <c r="AE88" s="193"/>
      <c r="AF88" s="261"/>
      <c r="AG88" s="261"/>
      <c r="AH88" s="261"/>
      <c r="AI88" s="261"/>
      <c r="AJ88" s="261"/>
      <c r="AK88" s="261"/>
      <c r="AL88" s="271">
        <f>'Empirical Rule'!AL88</f>
        <v>-1.5000000000000027</v>
      </c>
      <c r="AM88" s="272">
        <f>'Empirical Rule'!AM88</f>
        <v>0.12951759566589122</v>
      </c>
      <c r="AN88" s="272" t="e">
        <f>'Empirical Rule'!AN88</f>
        <v>#N/A</v>
      </c>
      <c r="AO88" s="272" t="e">
        <f>'Empirical Rule'!AO88</f>
        <v>#N/A</v>
      </c>
      <c r="AP88" s="272" t="e">
        <f>'Empirical Rule'!AP88</f>
        <v>#N/A</v>
      </c>
      <c r="AQ88" s="261"/>
      <c r="AR88" s="194">
        <f>'Empirical Rule'!AR88</f>
        <v>-1.5000000000000027</v>
      </c>
      <c r="AS88" s="194">
        <f>'Empirical Rule'!AS88</f>
        <v>0.11</v>
      </c>
      <c r="AT88" s="194">
        <f>'Empirical Rule'!AT88</f>
        <v>0.11</v>
      </c>
      <c r="AU88" s="194" t="str">
        <f>'Empirical Rule'!AU88</f>
        <v>x</v>
      </c>
    </row>
    <row r="89" spans="2:47" s="258" customFormat="1">
      <c r="B89" s="194" t="s">
        <v>453</v>
      </c>
      <c r="C89" s="194" t="s">
        <v>199</v>
      </c>
      <c r="D89" s="194" t="s">
        <v>454</v>
      </c>
      <c r="E89" s="299">
        <v>11.3</v>
      </c>
      <c r="F89" s="259"/>
      <c r="G89" s="193"/>
      <c r="H89" s="193"/>
      <c r="I89" s="193"/>
      <c r="J89" s="193"/>
      <c r="K89" s="193"/>
      <c r="L89" s="193"/>
      <c r="M89" s="193"/>
      <c r="N89" s="193"/>
      <c r="O89" s="193"/>
      <c r="P89" s="193"/>
      <c r="Q89" s="193"/>
      <c r="R89" s="193"/>
      <c r="S89" s="193"/>
      <c r="T89" s="193"/>
      <c r="U89" s="193"/>
      <c r="V89" s="193"/>
      <c r="W89" s="193"/>
      <c r="X89" s="193"/>
      <c r="Y89" s="193"/>
      <c r="Z89" s="193"/>
      <c r="AA89" s="193"/>
      <c r="AB89" s="193"/>
      <c r="AC89" s="193"/>
      <c r="AD89" s="193"/>
      <c r="AE89" s="193"/>
      <c r="AF89" s="261"/>
      <c r="AG89" s="261"/>
      <c r="AH89" s="261"/>
      <c r="AI89" s="261"/>
      <c r="AJ89" s="261"/>
      <c r="AK89" s="261"/>
      <c r="AL89" s="271">
        <f>'Empirical Rule'!AL89</f>
        <v>-1.4583333333333359</v>
      </c>
      <c r="AM89" s="272">
        <f>'Empirical Rule'!AM89</f>
        <v>0.13775113536619732</v>
      </c>
      <c r="AN89" s="272" t="e">
        <f>'Empirical Rule'!AN89</f>
        <v>#N/A</v>
      </c>
      <c r="AO89" s="272" t="e">
        <f>'Empirical Rule'!AO89</f>
        <v>#N/A</v>
      </c>
      <c r="AP89" s="272" t="e">
        <f>'Empirical Rule'!AP89</f>
        <v>#N/A</v>
      </c>
      <c r="AQ89" s="261"/>
      <c r="AR89" s="194">
        <f>'Empirical Rule'!AR89</f>
        <v>-1.3333333333333357</v>
      </c>
      <c r="AS89" s="194">
        <f>'Empirical Rule'!AS89</f>
        <v>0.11</v>
      </c>
      <c r="AT89" s="194">
        <f>'Empirical Rule'!AT89</f>
        <v>0.11</v>
      </c>
      <c r="AU89" s="194" t="str">
        <f>'Empirical Rule'!AU89</f>
        <v>x</v>
      </c>
    </row>
    <row r="90" spans="2:47" s="258" customFormat="1">
      <c r="B90" s="194" t="s">
        <v>455</v>
      </c>
      <c r="C90" s="194" t="s">
        <v>456</v>
      </c>
      <c r="D90" s="194" t="s">
        <v>457</v>
      </c>
      <c r="E90" s="299">
        <v>11.33</v>
      </c>
      <c r="F90" s="259"/>
      <c r="G90" s="193"/>
      <c r="H90" s="193"/>
      <c r="I90" s="193"/>
      <c r="J90" s="193"/>
      <c r="K90" s="193"/>
      <c r="L90" s="193"/>
      <c r="M90" s="193"/>
      <c r="N90" s="193"/>
      <c r="O90" s="193"/>
      <c r="P90" s="193"/>
      <c r="Q90" s="193"/>
      <c r="R90" s="193"/>
      <c r="S90" s="193"/>
      <c r="T90" s="193"/>
      <c r="U90" s="193"/>
      <c r="V90" s="276" t="str">
        <f>'Empirical Rule'!V90</f>
        <v>BAM!</v>
      </c>
      <c r="W90" s="194"/>
      <c r="X90" s="193"/>
      <c r="Y90" s="193"/>
      <c r="Z90" s="193"/>
      <c r="AA90" s="262"/>
      <c r="AB90" s="261"/>
      <c r="AC90" s="271"/>
      <c r="AD90" s="273"/>
      <c r="AE90" s="261"/>
      <c r="AF90" s="261"/>
      <c r="AG90" s="261"/>
      <c r="AH90" s="261"/>
      <c r="AI90" s="261"/>
      <c r="AJ90" s="261"/>
      <c r="AK90" s="261"/>
      <c r="AL90" s="271">
        <f>'Empirical Rule'!AL90</f>
        <v>-1.4166666666666692</v>
      </c>
      <c r="AM90" s="272">
        <f>'Empirical Rule'!AM90</f>
        <v>0.14625395427953519</v>
      </c>
      <c r="AN90" s="272" t="e">
        <f>'Empirical Rule'!AN90</f>
        <v>#N/A</v>
      </c>
      <c r="AO90" s="272" t="e">
        <f>'Empirical Rule'!AO90</f>
        <v>#N/A</v>
      </c>
      <c r="AP90" s="272" t="e">
        <f>'Empirical Rule'!AP90</f>
        <v>#N/A</v>
      </c>
      <c r="AQ90" s="261"/>
      <c r="AR90" s="194">
        <f>'Empirical Rule'!AR90</f>
        <v>-1.1666666666666687</v>
      </c>
      <c r="AS90" s="194">
        <f>'Empirical Rule'!AS90</f>
        <v>0.11</v>
      </c>
      <c r="AT90" s="194">
        <f>'Empirical Rule'!AT90</f>
        <v>0.11</v>
      </c>
      <c r="AU90" s="194" t="str">
        <f>'Empirical Rule'!AU90</f>
        <v>x</v>
      </c>
    </row>
    <row r="91" spans="2:47" s="258" customFormat="1">
      <c r="B91" s="194" t="s">
        <v>459</v>
      </c>
      <c r="C91" s="194" t="s">
        <v>460</v>
      </c>
      <c r="D91" s="194" t="s">
        <v>461</v>
      </c>
      <c r="E91" s="299">
        <v>11.37</v>
      </c>
      <c r="F91" s="259"/>
      <c r="G91" s="193"/>
      <c r="H91" s="193"/>
      <c r="I91" s="193"/>
      <c r="J91" s="193"/>
      <c r="K91" s="193"/>
      <c r="L91" s="193"/>
      <c r="M91" s="193"/>
      <c r="N91" s="193"/>
      <c r="O91" s="193"/>
      <c r="P91" s="193"/>
      <c r="Q91" s="193"/>
      <c r="R91" s="193"/>
      <c r="S91" s="193"/>
      <c r="T91" s="193"/>
      <c r="U91" s="193"/>
      <c r="V91" s="269" t="str">
        <f>'Empirical Rule'!V91</f>
        <v>show</v>
      </c>
      <c r="W91" s="198" t="str">
        <f>'Empirical Rule'!W91</f>
        <v>height</v>
      </c>
      <c r="X91" s="198" t="str">
        <f>'Empirical Rule'!X91</f>
        <v>x</v>
      </c>
      <c r="Y91" s="269" t="str">
        <f>'Empirical Rule'!Y91</f>
        <v>y</v>
      </c>
      <c r="Z91" s="278" t="str">
        <f>'Empirical Rule'!Z91</f>
        <v>random</v>
      </c>
      <c r="AA91" s="278" t="str">
        <f>'Empirical Rule'!AA91</f>
        <v>possible</v>
      </c>
      <c r="AB91" s="269" t="str">
        <f>'Empirical Rule'!AB91</f>
        <v>label</v>
      </c>
      <c r="AC91" s="271"/>
      <c r="AD91" s="273"/>
      <c r="AE91" s="261"/>
      <c r="AF91" s="261"/>
      <c r="AG91" s="261"/>
      <c r="AH91" s="261"/>
      <c r="AI91" s="261"/>
      <c r="AJ91" s="261"/>
      <c r="AK91" s="261"/>
      <c r="AL91" s="271">
        <f>'Empirical Rule'!AL91</f>
        <v>-1.3750000000000024</v>
      </c>
      <c r="AM91" s="272">
        <f>'Empirical Rule'!AM91</f>
        <v>0.15501226545829269</v>
      </c>
      <c r="AN91" s="272" t="e">
        <f>'Empirical Rule'!AN91</f>
        <v>#N/A</v>
      </c>
      <c r="AO91" s="272" t="e">
        <f>'Empirical Rule'!AO91</f>
        <v>#N/A</v>
      </c>
      <c r="AP91" s="272" t="e">
        <f>'Empirical Rule'!AP91</f>
        <v>#N/A</v>
      </c>
      <c r="AQ91" s="261"/>
      <c r="AR91" s="194">
        <f>'Empirical Rule'!AR91</f>
        <v>-0.83333333333333526</v>
      </c>
      <c r="AS91" s="194">
        <f>'Empirical Rule'!AS91</f>
        <v>0.11</v>
      </c>
      <c r="AT91" s="194">
        <f>'Empirical Rule'!AT91</f>
        <v>0.11</v>
      </c>
      <c r="AU91" s="194" t="str">
        <f>'Empirical Rule'!AU91</f>
        <v>x</v>
      </c>
    </row>
    <row r="92" spans="2:47" s="258" customFormat="1">
      <c r="B92" s="194" t="s">
        <v>464</v>
      </c>
      <c r="C92" s="194" t="s">
        <v>362</v>
      </c>
      <c r="D92" s="194" t="s">
        <v>465</v>
      </c>
      <c r="E92" s="299">
        <v>11.43</v>
      </c>
      <c r="F92" s="259"/>
      <c r="G92" s="193"/>
      <c r="H92" s="193"/>
      <c r="I92" s="193"/>
      <c r="J92" s="193"/>
      <c r="K92" s="193"/>
      <c r="L92" s="193"/>
      <c r="M92" s="193"/>
      <c r="N92" s="193"/>
      <c r="O92" s="193"/>
      <c r="P92" s="193"/>
      <c r="Q92" s="193"/>
      <c r="R92" s="193"/>
      <c r="S92" s="193"/>
      <c r="T92" s="193"/>
      <c r="U92" s="193"/>
      <c r="V92" s="262" t="str">
        <f ca="1">'Empirical Rule'!V92</f>
        <v>0</v>
      </c>
      <c r="W92" s="194">
        <f>'Empirical Rule'!W92</f>
        <v>0.15</v>
      </c>
      <c r="X92" s="262">
        <f>'Empirical Rule'!X92</f>
        <v>0</v>
      </c>
      <c r="Y92" s="262" t="e">
        <f ca="1">'Empirical Rule'!Y92</f>
        <v>#N/A</v>
      </c>
      <c r="Z92" s="262">
        <f ca="1">'Empirical Rule'!Z92</f>
        <v>5</v>
      </c>
      <c r="AA92" s="320" t="str">
        <f>'Empirical Rule'!AA92</f>
        <v>SLAY!</v>
      </c>
      <c r="AB92" s="321" t="str">
        <f ca="1">'Empirical Rule'!AB92</f>
        <v>WIN!</v>
      </c>
      <c r="AC92" s="193"/>
      <c r="AD92" s="193"/>
      <c r="AE92" s="193"/>
      <c r="AF92" s="261"/>
      <c r="AG92" s="261"/>
      <c r="AH92" s="261"/>
      <c r="AI92" s="261"/>
      <c r="AJ92" s="261"/>
      <c r="AK92" s="261"/>
      <c r="AL92" s="271">
        <f>'Empirical Rule'!AL92</f>
        <v>-1.3333333333333357</v>
      </c>
      <c r="AM92" s="272">
        <f>'Empirical Rule'!AM92</f>
        <v>0.1640100746759931</v>
      </c>
      <c r="AN92" s="272" t="e">
        <f>'Empirical Rule'!AN92</f>
        <v>#N/A</v>
      </c>
      <c r="AO92" s="272" t="e">
        <f>'Empirical Rule'!AO92</f>
        <v>#N/A</v>
      </c>
      <c r="AP92" s="272" t="e">
        <f>'Empirical Rule'!AP92</f>
        <v>#N/A</v>
      </c>
      <c r="AQ92" s="261"/>
      <c r="AR92" s="194">
        <f>'Empirical Rule'!AR92</f>
        <v>-0.66666666666666874</v>
      </c>
      <c r="AS92" s="194">
        <f>'Empirical Rule'!AS92</f>
        <v>0.11</v>
      </c>
      <c r="AT92" s="194">
        <f>'Empirical Rule'!AT92</f>
        <v>0.11</v>
      </c>
      <c r="AU92" s="194" t="str">
        <f>'Empirical Rule'!AU92</f>
        <v>x</v>
      </c>
    </row>
    <row r="93" spans="2:47" s="258" customFormat="1">
      <c r="B93" s="194" t="s">
        <v>467</v>
      </c>
      <c r="C93" s="194" t="s">
        <v>468</v>
      </c>
      <c r="D93" s="194" t="s">
        <v>359</v>
      </c>
      <c r="E93" s="299">
        <v>11.43</v>
      </c>
      <c r="F93" s="259"/>
      <c r="G93" s="300" t="s">
        <v>469</v>
      </c>
      <c r="H93" s="193"/>
      <c r="I93" s="193"/>
      <c r="J93" s="193"/>
      <c r="K93" s="193"/>
      <c r="L93" s="193"/>
      <c r="M93" s="193"/>
      <c r="N93" s="193"/>
      <c r="O93" s="193"/>
      <c r="P93" s="193"/>
      <c r="Q93" s="193"/>
      <c r="R93" s="193"/>
      <c r="S93" s="193"/>
      <c r="T93" s="193"/>
      <c r="U93" s="193"/>
      <c r="V93" s="262"/>
      <c r="W93" s="194"/>
      <c r="X93" s="262"/>
      <c r="Y93" s="262"/>
      <c r="Z93" s="261"/>
      <c r="AA93" s="282" t="str">
        <f>'Empirical Rule'!AA93</f>
        <v>LIT!</v>
      </c>
      <c r="AB93" s="261"/>
      <c r="AC93" s="193"/>
      <c r="AD93" s="193"/>
      <c r="AE93" s="193"/>
      <c r="AF93" s="261"/>
      <c r="AG93" s="261"/>
      <c r="AH93" s="261"/>
      <c r="AI93" s="261"/>
      <c r="AJ93" s="261"/>
      <c r="AK93" s="261"/>
      <c r="AL93" s="271">
        <f>'Empirical Rule'!AL93</f>
        <v>-1.291666666666669</v>
      </c>
      <c r="AM93" s="272">
        <f>'Empirical Rule'!AM93</f>
        <v>0.17322916253851786</v>
      </c>
      <c r="AN93" s="272" t="e">
        <f>'Empirical Rule'!AN93</f>
        <v>#N/A</v>
      </c>
      <c r="AO93" s="272" t="e">
        <f>'Empirical Rule'!AO93</f>
        <v>#N/A</v>
      </c>
      <c r="AP93" s="272" t="e">
        <f>'Empirical Rule'!AP93</f>
        <v>#N/A</v>
      </c>
      <c r="AQ93" s="261"/>
      <c r="AR93" s="194">
        <f>'Empirical Rule'!AR93</f>
        <v>-0.50000000000000222</v>
      </c>
      <c r="AS93" s="194">
        <f>'Empirical Rule'!AS93</f>
        <v>0.11</v>
      </c>
      <c r="AT93" s="194">
        <f>'Empirical Rule'!AT93</f>
        <v>0.11</v>
      </c>
      <c r="AU93" s="194" t="str">
        <f>'Empirical Rule'!AU93</f>
        <v>x</v>
      </c>
    </row>
    <row r="94" spans="2:47" s="258" customFormat="1">
      <c r="B94" s="194" t="s">
        <v>471</v>
      </c>
      <c r="C94" s="194" t="s">
        <v>250</v>
      </c>
      <c r="D94" s="194" t="s">
        <v>262</v>
      </c>
      <c r="E94" s="299">
        <v>11.56</v>
      </c>
      <c r="F94" s="259"/>
      <c r="G94" s="301">
        <f>G60+I7</f>
        <v>11.923852880961158</v>
      </c>
      <c r="H94" s="193"/>
      <c r="I94" s="193"/>
      <c r="J94" s="193"/>
      <c r="K94" s="193"/>
      <c r="L94" s="193"/>
      <c r="M94" s="193"/>
      <c r="N94" s="193"/>
      <c r="O94" s="193"/>
      <c r="P94" s="193"/>
      <c r="Q94" s="193"/>
      <c r="R94" s="193"/>
      <c r="S94" s="193"/>
      <c r="T94" s="193"/>
      <c r="U94" s="193"/>
      <c r="V94" s="262"/>
      <c r="W94" s="193"/>
      <c r="X94" s="194"/>
      <c r="Y94" s="262"/>
      <c r="Z94" s="261"/>
      <c r="AA94" s="282" t="str">
        <f>'Empirical Rule'!AA94</f>
        <v>CLUTCH!</v>
      </c>
      <c r="AB94" s="261"/>
      <c r="AC94" s="193"/>
      <c r="AD94" s="193"/>
      <c r="AE94" s="193"/>
      <c r="AF94" s="261"/>
      <c r="AG94" s="261"/>
      <c r="AH94" s="261"/>
      <c r="AI94" s="261"/>
      <c r="AJ94" s="261"/>
      <c r="AK94" s="261"/>
      <c r="AL94" s="271">
        <f>'Empirical Rule'!AL94</f>
        <v>-1.2500000000000022</v>
      </c>
      <c r="AM94" s="272">
        <f>'Empirical Rule'!AM94</f>
        <v>0.18264908538902141</v>
      </c>
      <c r="AN94" s="272" t="e">
        <f>'Empirical Rule'!AN94</f>
        <v>#N/A</v>
      </c>
      <c r="AO94" s="272" t="e">
        <f>'Empirical Rule'!AO94</f>
        <v>#N/A</v>
      </c>
      <c r="AP94" s="272" t="e">
        <f>'Empirical Rule'!AP94</f>
        <v>#N/A</v>
      </c>
      <c r="AQ94" s="261"/>
      <c r="AR94" s="194">
        <f>'Empirical Rule'!AR94</f>
        <v>-0.33333333333333548</v>
      </c>
      <c r="AS94" s="194">
        <f>'Empirical Rule'!AS94</f>
        <v>0.11</v>
      </c>
      <c r="AT94" s="194">
        <f>'Empirical Rule'!AT94</f>
        <v>0.11</v>
      </c>
      <c r="AU94" s="194" t="str">
        <f>'Empirical Rule'!AU94</f>
        <v>x</v>
      </c>
    </row>
    <row r="95" spans="2:47" s="258" customFormat="1">
      <c r="B95" s="194" t="s">
        <v>473</v>
      </c>
      <c r="C95" s="194" t="s">
        <v>164</v>
      </c>
      <c r="D95" s="194" t="s">
        <v>241</v>
      </c>
      <c r="E95" s="299">
        <v>11.97</v>
      </c>
      <c r="F95" s="259"/>
      <c r="G95" s="193"/>
      <c r="H95" s="193"/>
      <c r="I95" s="193"/>
      <c r="J95" s="193"/>
      <c r="K95" s="193"/>
      <c r="L95" s="193"/>
      <c r="M95" s="193"/>
      <c r="N95" s="193"/>
      <c r="O95" s="193"/>
      <c r="P95" s="193"/>
      <c r="Q95" s="193"/>
      <c r="R95" s="193"/>
      <c r="S95" s="193"/>
      <c r="T95" s="193"/>
      <c r="U95" s="193"/>
      <c r="V95" s="262"/>
      <c r="W95" s="193"/>
      <c r="X95" s="194"/>
      <c r="Y95" s="262"/>
      <c r="Z95" s="261"/>
      <c r="AA95" s="282" t="str">
        <f>'Empirical Rule'!AA95</f>
        <v>HYPE!</v>
      </c>
      <c r="AB95" s="261"/>
      <c r="AC95" s="193"/>
      <c r="AD95" s="193"/>
      <c r="AE95" s="193"/>
      <c r="AF95" s="261"/>
      <c r="AG95" s="261"/>
      <c r="AH95" s="261"/>
      <c r="AI95" s="261"/>
      <c r="AJ95" s="261"/>
      <c r="AK95" s="261"/>
      <c r="AL95" s="271">
        <f>'Empirical Rule'!AL95</f>
        <v>-1.2083333333333355</v>
      </c>
      <c r="AM95" s="272">
        <f>'Empirical Rule'!AM95</f>
        <v>0.19224719608678109</v>
      </c>
      <c r="AN95" s="272" t="e">
        <f>'Empirical Rule'!AN95</f>
        <v>#N/A</v>
      </c>
      <c r="AO95" s="272" t="e">
        <f>'Empirical Rule'!AO95</f>
        <v>#N/A</v>
      </c>
      <c r="AP95" s="272" t="e">
        <f>'Empirical Rule'!AP95</f>
        <v>#N/A</v>
      </c>
      <c r="AQ95" s="261"/>
      <c r="AR95" s="194">
        <f>'Empirical Rule'!AR95</f>
        <v>-0.16666666666666879</v>
      </c>
      <c r="AS95" s="194">
        <f>'Empirical Rule'!AS95</f>
        <v>0.11</v>
      </c>
      <c r="AT95" s="194">
        <f>'Empirical Rule'!AT95</f>
        <v>0.11</v>
      </c>
      <c r="AU95" s="194" t="str">
        <f>'Empirical Rule'!AU95</f>
        <v>x</v>
      </c>
    </row>
    <row r="96" spans="2:47" s="258" customFormat="1">
      <c r="B96" s="194" t="s">
        <v>475</v>
      </c>
      <c r="C96" s="194" t="s">
        <v>476</v>
      </c>
      <c r="D96" s="194" t="s">
        <v>477</v>
      </c>
      <c r="E96" s="299">
        <v>11.97</v>
      </c>
      <c r="F96" s="259"/>
      <c r="G96" s="193"/>
      <c r="H96" s="193"/>
      <c r="I96" s="193"/>
      <c r="J96" s="193"/>
      <c r="K96" s="193"/>
      <c r="L96" s="193"/>
      <c r="M96" s="193"/>
      <c r="N96" s="193"/>
      <c r="O96" s="193"/>
      <c r="P96" s="193"/>
      <c r="Q96" s="193"/>
      <c r="R96" s="193"/>
      <c r="S96" s="193"/>
      <c r="T96" s="193"/>
      <c r="U96" s="193"/>
      <c r="V96" s="262"/>
      <c r="W96" s="193"/>
      <c r="X96" s="194"/>
      <c r="Y96" s="262"/>
      <c r="Z96" s="261"/>
      <c r="AA96" s="282" t="str">
        <f>'Empirical Rule'!AA96</f>
        <v>WIN!</v>
      </c>
      <c r="AB96" s="261"/>
      <c r="AC96" s="193"/>
      <c r="AD96" s="193"/>
      <c r="AE96" s="193"/>
      <c r="AF96" s="261"/>
      <c r="AG96" s="261"/>
      <c r="AH96" s="261"/>
      <c r="AI96" s="261"/>
      <c r="AJ96" s="261"/>
      <c r="AK96" s="261"/>
      <c r="AL96" s="271">
        <f>'Empirical Rule'!AL96</f>
        <v>-1.1666666666666687</v>
      </c>
      <c r="AM96" s="272">
        <f>'Empirical Rule'!AM96</f>
        <v>0.20199868555405839</v>
      </c>
      <c r="AN96" s="272" t="e">
        <f>'Empirical Rule'!AN96</f>
        <v>#N/A</v>
      </c>
      <c r="AO96" s="272" t="e">
        <f>'Empirical Rule'!AO96</f>
        <v>#N/A</v>
      </c>
      <c r="AP96" s="272" t="e">
        <f>'Empirical Rule'!AP96</f>
        <v>#N/A</v>
      </c>
      <c r="AQ96" s="261"/>
      <c r="AR96" s="194">
        <f>'Empirical Rule'!AR96</f>
        <v>0.16666666666666449</v>
      </c>
      <c r="AS96" s="194">
        <f>'Empirical Rule'!AS96</f>
        <v>0.11</v>
      </c>
      <c r="AT96" s="194">
        <f>'Empirical Rule'!AT96</f>
        <v>0.11</v>
      </c>
      <c r="AU96" s="194" t="str">
        <f>'Empirical Rule'!AU96</f>
        <v>x</v>
      </c>
    </row>
    <row r="97" spans="2:47" s="258" customFormat="1">
      <c r="B97" s="194" t="s">
        <v>479</v>
      </c>
      <c r="C97" s="194" t="s">
        <v>480</v>
      </c>
      <c r="D97" s="194" t="s">
        <v>481</v>
      </c>
      <c r="E97" s="299">
        <v>12.03</v>
      </c>
      <c r="F97" s="259"/>
      <c r="G97" s="193"/>
      <c r="H97" s="193"/>
      <c r="I97" s="193"/>
      <c r="J97" s="193"/>
      <c r="K97" s="193"/>
      <c r="L97" s="193"/>
      <c r="M97" s="193"/>
      <c r="N97" s="193"/>
      <c r="O97" s="193"/>
      <c r="P97" s="193"/>
      <c r="Q97" s="193"/>
      <c r="R97" s="193"/>
      <c r="S97" s="193"/>
      <c r="T97" s="193"/>
      <c r="U97" s="193"/>
      <c r="V97" s="262"/>
      <c r="W97" s="193"/>
      <c r="X97" s="194"/>
      <c r="Y97" s="262"/>
      <c r="Z97" s="261"/>
      <c r="AA97" s="282" t="str">
        <f>'Empirical Rule'!AA97</f>
        <v>FLEX!</v>
      </c>
      <c r="AB97" s="261"/>
      <c r="AC97" s="193"/>
      <c r="AD97" s="193"/>
      <c r="AE97" s="193"/>
      <c r="AF97" s="261"/>
      <c r="AG97" s="261"/>
      <c r="AH97" s="261"/>
      <c r="AI97" s="261"/>
      <c r="AJ97" s="261"/>
      <c r="AK97" s="261"/>
      <c r="AL97" s="271">
        <f>'Empirical Rule'!AL97</f>
        <v>-1.125000000000002</v>
      </c>
      <c r="AM97" s="272">
        <f>'Empirical Rule'!AM97</f>
        <v>0.21187664577569898</v>
      </c>
      <c r="AN97" s="272" t="e">
        <f>'Empirical Rule'!AN97</f>
        <v>#N/A</v>
      </c>
      <c r="AO97" s="272" t="e">
        <f>'Empirical Rule'!AO97</f>
        <v>#N/A</v>
      </c>
      <c r="AP97" s="272" t="e">
        <f>'Empirical Rule'!AP97</f>
        <v>#N/A</v>
      </c>
      <c r="AQ97" s="261"/>
      <c r="AR97" s="194">
        <f>'Empirical Rule'!AR97</f>
        <v>0.33333333333333115</v>
      </c>
      <c r="AS97" s="194">
        <f>'Empirical Rule'!AS97</f>
        <v>0.11</v>
      </c>
      <c r="AT97" s="194">
        <f>'Empirical Rule'!AT97</f>
        <v>0.11</v>
      </c>
      <c r="AU97" s="194" t="str">
        <f>'Empirical Rule'!AU97</f>
        <v>x</v>
      </c>
    </row>
    <row r="98" spans="2:47" s="258" customFormat="1" ht="15" customHeight="1">
      <c r="B98" s="194" t="s">
        <v>483</v>
      </c>
      <c r="C98" s="194" t="s">
        <v>199</v>
      </c>
      <c r="D98" s="194" t="s">
        <v>484</v>
      </c>
      <c r="E98" s="299">
        <v>12.06</v>
      </c>
      <c r="F98" s="259"/>
      <c r="G98" s="193"/>
      <c r="H98" s="193"/>
      <c r="I98" s="193"/>
      <c r="J98" s="193"/>
      <c r="K98" s="193"/>
      <c r="L98" s="193"/>
      <c r="M98" s="193"/>
      <c r="N98" s="193"/>
      <c r="O98" s="193"/>
      <c r="P98" s="193"/>
      <c r="Q98" s="193"/>
      <c r="R98" s="193"/>
      <c r="S98" s="193"/>
      <c r="T98" s="193"/>
      <c r="U98" s="193"/>
      <c r="V98" s="262"/>
      <c r="W98" s="194"/>
      <c r="X98" s="194"/>
      <c r="Y98" s="262"/>
      <c r="Z98" s="261"/>
      <c r="AA98" s="282" t="str">
        <f>'Empirical Rule'!AA98</f>
        <v>VIBE!</v>
      </c>
      <c r="AB98" s="261"/>
      <c r="AC98" s="193"/>
      <c r="AD98" s="193"/>
      <c r="AE98" s="193"/>
      <c r="AF98" s="261"/>
      <c r="AG98" s="261"/>
      <c r="AH98" s="261"/>
      <c r="AI98" s="261"/>
      <c r="AJ98" s="261"/>
      <c r="AK98" s="261"/>
      <c r="AL98" s="271">
        <f>'Empirical Rule'!AL98</f>
        <v>-1.0833333333333353</v>
      </c>
      <c r="AM98" s="272">
        <f>'Empirical Rule'!AM98</f>
        <v>0.22185215470573549</v>
      </c>
      <c r="AN98" s="272" t="e">
        <f>'Empirical Rule'!AN98</f>
        <v>#N/A</v>
      </c>
      <c r="AO98" s="272" t="e">
        <f>'Empirical Rule'!AO98</f>
        <v>#N/A</v>
      </c>
      <c r="AP98" s="272" t="e">
        <f>'Empirical Rule'!AP98</f>
        <v>#N/A</v>
      </c>
      <c r="AQ98" s="261"/>
      <c r="AR98" s="194">
        <f>'Empirical Rule'!AR98</f>
        <v>0.49999999999999789</v>
      </c>
      <c r="AS98" s="194">
        <f>'Empirical Rule'!AS98</f>
        <v>0.11</v>
      </c>
      <c r="AT98" s="194">
        <f>'Empirical Rule'!AT98</f>
        <v>0.11</v>
      </c>
      <c r="AU98" s="194" t="str">
        <f>'Empirical Rule'!AU98</f>
        <v>x</v>
      </c>
    </row>
    <row r="99" spans="2:47" s="258" customFormat="1">
      <c r="B99" s="194" t="s">
        <v>486</v>
      </c>
      <c r="C99" s="194" t="s">
        <v>487</v>
      </c>
      <c r="D99" s="194" t="s">
        <v>488</v>
      </c>
      <c r="E99" s="299">
        <v>12.41</v>
      </c>
      <c r="F99" s="259"/>
      <c r="G99" s="193"/>
      <c r="H99" s="193"/>
      <c r="I99" s="193"/>
      <c r="J99" s="193"/>
      <c r="K99" s="193"/>
      <c r="L99" s="193"/>
      <c r="M99" s="193"/>
      <c r="N99" s="193"/>
      <c r="O99" s="193"/>
      <c r="P99" s="193"/>
      <c r="Q99" s="193"/>
      <c r="R99" s="193"/>
      <c r="S99" s="193"/>
      <c r="T99" s="193"/>
      <c r="U99" s="193"/>
      <c r="V99" s="262"/>
      <c r="W99" s="194"/>
      <c r="X99" s="194"/>
      <c r="Y99" s="262"/>
      <c r="Z99" s="261"/>
      <c r="AA99" s="282" t="str">
        <f>'Empirical Rule'!AA99</f>
        <v>SNAP!</v>
      </c>
      <c r="AB99" s="261"/>
      <c r="AC99" s="193"/>
      <c r="AD99" s="193"/>
      <c r="AE99" s="193"/>
      <c r="AF99" s="261"/>
      <c r="AG99" s="261"/>
      <c r="AH99" s="261"/>
      <c r="AI99" s="261"/>
      <c r="AJ99" s="261"/>
      <c r="AK99" s="261"/>
      <c r="AL99" s="271">
        <f>'Empirical Rule'!AL99</f>
        <v>-1.0416666666666685</v>
      </c>
      <c r="AM99" s="272">
        <f>'Empirical Rule'!AM99</f>
        <v>0.23189438328624226</v>
      </c>
      <c r="AN99" s="272" t="e">
        <f>'Empirical Rule'!AN99</f>
        <v>#N/A</v>
      </c>
      <c r="AO99" s="272" t="e">
        <f>'Empirical Rule'!AO99</f>
        <v>#N/A</v>
      </c>
      <c r="AP99" s="272" t="e">
        <f>'Empirical Rule'!AP99</f>
        <v>#N/A</v>
      </c>
      <c r="AQ99" s="261"/>
      <c r="AR99" s="194">
        <f>'Empirical Rule'!AR99</f>
        <v>0.66666666666666441</v>
      </c>
      <c r="AS99" s="194">
        <f>'Empirical Rule'!AS99</f>
        <v>0.11</v>
      </c>
      <c r="AT99" s="194">
        <f>'Empirical Rule'!AT99</f>
        <v>0.11</v>
      </c>
      <c r="AU99" s="194" t="str">
        <f>'Empirical Rule'!AU99</f>
        <v>x</v>
      </c>
    </row>
    <row r="100" spans="2:47" s="258" customFormat="1">
      <c r="B100" s="194" t="s">
        <v>490</v>
      </c>
      <c r="C100" s="194" t="s">
        <v>236</v>
      </c>
      <c r="D100" s="194" t="s">
        <v>491</v>
      </c>
      <c r="E100" s="299">
        <v>12.63</v>
      </c>
      <c r="F100" s="259"/>
      <c r="G100" s="193"/>
      <c r="H100" s="193"/>
      <c r="I100" s="193"/>
      <c r="J100" s="193"/>
      <c r="K100" s="193"/>
      <c r="L100" s="193"/>
      <c r="M100" s="193"/>
      <c r="N100" s="193"/>
      <c r="O100" s="193"/>
      <c r="P100" s="193"/>
      <c r="Q100" s="193"/>
      <c r="R100" s="193"/>
      <c r="S100" s="193"/>
      <c r="T100" s="193"/>
      <c r="U100" s="193"/>
      <c r="V100" s="262"/>
      <c r="W100" s="194"/>
      <c r="X100" s="194"/>
      <c r="Y100" s="262"/>
      <c r="Z100" s="261"/>
      <c r="AA100" s="282" t="str">
        <f>'Empirical Rule'!AA100</f>
        <v>EPIC!</v>
      </c>
      <c r="AB100" s="261"/>
      <c r="AC100" s="193"/>
      <c r="AD100" s="193"/>
      <c r="AE100" s="193"/>
      <c r="AF100" s="261"/>
      <c r="AG100" s="261"/>
      <c r="AH100" s="261"/>
      <c r="AI100" s="261"/>
      <c r="AJ100" s="261"/>
      <c r="AK100" s="261"/>
      <c r="AL100" s="271">
        <f>'Empirical Rule'!AL100</f>
        <v>-1.0000000000000018</v>
      </c>
      <c r="AM100" s="272">
        <f>'Empirical Rule'!AM100</f>
        <v>0.24197072451914292</v>
      </c>
      <c r="AN100" s="272" t="e">
        <f>'Empirical Rule'!AN100</f>
        <v>#N/A</v>
      </c>
      <c r="AO100" s="272" t="e">
        <f>'Empirical Rule'!AO100</f>
        <v>#N/A</v>
      </c>
      <c r="AP100" s="272" t="e">
        <f>'Empirical Rule'!AP100</f>
        <v>#N/A</v>
      </c>
      <c r="AQ100" s="261"/>
      <c r="AR100" s="194">
        <f>'Empirical Rule'!AR100</f>
        <v>0.83333333333333093</v>
      </c>
      <c r="AS100" s="194">
        <f>'Empirical Rule'!AS100</f>
        <v>0.11</v>
      </c>
      <c r="AT100" s="194">
        <f>'Empirical Rule'!AT100</f>
        <v>0.11</v>
      </c>
      <c r="AU100" s="194" t="str">
        <f>'Empirical Rule'!AU100</f>
        <v>x</v>
      </c>
    </row>
    <row r="101" spans="2:47" s="258" customFormat="1">
      <c r="B101" s="194" t="s">
        <v>493</v>
      </c>
      <c r="C101" s="194" t="s">
        <v>209</v>
      </c>
      <c r="D101" s="194" t="s">
        <v>255</v>
      </c>
      <c r="E101" s="299">
        <v>12.66</v>
      </c>
      <c r="F101" s="259"/>
      <c r="G101" s="193"/>
      <c r="H101" s="193"/>
      <c r="I101" s="193"/>
      <c r="J101" s="193"/>
      <c r="K101" s="193"/>
      <c r="L101" s="193"/>
      <c r="M101" s="193"/>
      <c r="N101" s="193"/>
      <c r="O101" s="193"/>
      <c r="P101" s="193"/>
      <c r="Q101" s="193"/>
      <c r="R101" s="193"/>
      <c r="S101" s="193"/>
      <c r="T101" s="193"/>
      <c r="U101" s="193"/>
      <c r="V101" s="262"/>
      <c r="W101" s="194"/>
      <c r="X101" s="194"/>
      <c r="Y101" s="262"/>
      <c r="Z101" s="261"/>
      <c r="AA101" s="282" t="str">
        <f>'Empirical Rule'!AA101</f>
        <v>YASS!</v>
      </c>
      <c r="AB101" s="261"/>
      <c r="AC101" s="193"/>
      <c r="AD101" s="193"/>
      <c r="AE101" s="193"/>
      <c r="AF101" s="261"/>
      <c r="AG101" s="261"/>
      <c r="AH101" s="261"/>
      <c r="AI101" s="261"/>
      <c r="AJ101" s="261"/>
      <c r="AK101" s="261"/>
      <c r="AL101" s="271">
        <f>'Empirical Rule'!AL101</f>
        <v>-0.95833333333333515</v>
      </c>
      <c r="AM101" s="272">
        <f>'Empirical Rule'!AM101</f>
        <v>0.25204694425504476</v>
      </c>
      <c r="AN101" s="272" t="e">
        <f>'Empirical Rule'!AN101</f>
        <v>#N/A</v>
      </c>
      <c r="AO101" s="272" t="e">
        <f>'Empirical Rule'!AO101</f>
        <v>#N/A</v>
      </c>
      <c r="AP101" s="272" t="e">
        <f>'Empirical Rule'!AP101</f>
        <v>#N/A</v>
      </c>
      <c r="AQ101" s="261"/>
      <c r="AR101" s="194">
        <f>'Empirical Rule'!AR101</f>
        <v>1.1666666666666643</v>
      </c>
      <c r="AS101" s="194">
        <f>'Empirical Rule'!AS101</f>
        <v>0.11</v>
      </c>
      <c r="AT101" s="194">
        <f>'Empirical Rule'!AT101</f>
        <v>0.11</v>
      </c>
      <c r="AU101" s="194" t="str">
        <f>'Empirical Rule'!AU101</f>
        <v>x</v>
      </c>
    </row>
    <row r="102" spans="2:47" s="258" customFormat="1">
      <c r="B102" s="194" t="s">
        <v>495</v>
      </c>
      <c r="C102" s="194" t="s">
        <v>496</v>
      </c>
      <c r="D102" s="194" t="s">
        <v>497</v>
      </c>
      <c r="E102" s="299">
        <v>12.79</v>
      </c>
      <c r="F102" s="259"/>
      <c r="G102" s="193"/>
      <c r="H102" s="193"/>
      <c r="I102" s="193"/>
      <c r="J102" s="193"/>
      <c r="K102" s="193"/>
      <c r="L102" s="193"/>
      <c r="M102" s="193"/>
      <c r="N102" s="193"/>
      <c r="O102" s="193"/>
      <c r="P102" s="193"/>
      <c r="Q102" s="193"/>
      <c r="R102" s="193"/>
      <c r="S102" s="193"/>
      <c r="T102" s="193"/>
      <c r="U102" s="193"/>
      <c r="V102" s="193"/>
      <c r="W102" s="193"/>
      <c r="X102" s="193"/>
      <c r="Y102" s="193"/>
      <c r="Z102" s="193"/>
      <c r="AA102" s="193"/>
      <c r="AB102" s="193"/>
      <c r="AC102" s="193"/>
      <c r="AD102" s="193"/>
      <c r="AE102" s="261"/>
      <c r="AF102" s="261"/>
      <c r="AG102" s="261"/>
      <c r="AH102" s="261"/>
      <c r="AI102" s="261"/>
      <c r="AJ102" s="261"/>
      <c r="AK102" s="261"/>
      <c r="AL102" s="271">
        <f>'Empirical Rule'!AL102</f>
        <v>-0.91666666666666852</v>
      </c>
      <c r="AM102" s="272">
        <f>'Empirical Rule'!AM102</f>
        <v>0.262087353078301</v>
      </c>
      <c r="AN102" s="272" t="e">
        <f>'Empirical Rule'!AN102</f>
        <v>#N/A</v>
      </c>
      <c r="AO102" s="272" t="e">
        <f>'Empirical Rule'!AO102</f>
        <v>#N/A</v>
      </c>
      <c r="AP102" s="272" t="e">
        <f>'Empirical Rule'!AP102</f>
        <v>#N/A</v>
      </c>
      <c r="AQ102" s="261"/>
      <c r="AR102" s="194">
        <f>'Empirical Rule'!AR102</f>
        <v>1.3333333333333313</v>
      </c>
      <c r="AS102" s="194">
        <f>'Empirical Rule'!AS102</f>
        <v>0.11</v>
      </c>
      <c r="AT102" s="194">
        <f>'Empirical Rule'!AT102</f>
        <v>0.11</v>
      </c>
      <c r="AU102" s="194" t="str">
        <f>'Empirical Rule'!AU102</f>
        <v>x</v>
      </c>
    </row>
    <row r="103" spans="2:47" s="258" customFormat="1">
      <c r="B103" s="194" t="s">
        <v>498</v>
      </c>
      <c r="C103" s="194" t="s">
        <v>499</v>
      </c>
      <c r="D103" s="194" t="s">
        <v>500</v>
      </c>
      <c r="E103" s="299">
        <v>12.91</v>
      </c>
      <c r="F103" s="259"/>
      <c r="G103" s="193"/>
      <c r="H103" s="193"/>
      <c r="I103" s="193"/>
      <c r="J103" s="193"/>
      <c r="K103" s="193"/>
      <c r="L103" s="193"/>
      <c r="M103" s="193"/>
      <c r="N103" s="193"/>
      <c r="O103" s="193"/>
      <c r="P103" s="193"/>
      <c r="Q103" s="193"/>
      <c r="R103" s="193"/>
      <c r="S103" s="193"/>
      <c r="T103" s="193"/>
      <c r="U103" s="193"/>
      <c r="V103" s="193"/>
      <c r="W103" s="193"/>
      <c r="X103" s="193"/>
      <c r="Y103" s="193"/>
      <c r="Z103" s="193"/>
      <c r="AA103" s="193"/>
      <c r="AB103" s="193"/>
      <c r="AC103" s="193"/>
      <c r="AD103" s="193"/>
      <c r="AE103" s="261"/>
      <c r="AF103" s="261"/>
      <c r="AG103" s="261"/>
      <c r="AH103" s="261"/>
      <c r="AI103" s="261"/>
      <c r="AJ103" s="261"/>
      <c r="AK103" s="261"/>
      <c r="AL103" s="271">
        <f>'Empirical Rule'!AL103</f>
        <v>-0.87500000000000189</v>
      </c>
      <c r="AM103" s="272">
        <f>'Empirical Rule'!AM103</f>
        <v>0.27205499837854308</v>
      </c>
      <c r="AN103" s="272" t="e">
        <f>'Empirical Rule'!AN103</f>
        <v>#N/A</v>
      </c>
      <c r="AO103" s="272" t="e">
        <f>'Empirical Rule'!AO103</f>
        <v>#N/A</v>
      </c>
      <c r="AP103" s="272" t="e">
        <f>'Empirical Rule'!AP103</f>
        <v>#N/A</v>
      </c>
      <c r="AQ103" s="261"/>
      <c r="AR103" s="194">
        <f>'Empirical Rule'!AR103</f>
        <v>1.4999999999999982</v>
      </c>
      <c r="AS103" s="194">
        <f>'Empirical Rule'!AS103</f>
        <v>0.11</v>
      </c>
      <c r="AT103" s="194">
        <f>'Empirical Rule'!AT103</f>
        <v>0.11</v>
      </c>
      <c r="AU103" s="194" t="str">
        <f>'Empirical Rule'!AU103</f>
        <v>x</v>
      </c>
    </row>
    <row r="104" spans="2:47" s="258" customFormat="1">
      <c r="B104" s="194" t="s">
        <v>501</v>
      </c>
      <c r="C104" s="194" t="s">
        <v>325</v>
      </c>
      <c r="D104" s="194" t="s">
        <v>502</v>
      </c>
      <c r="E104" s="299">
        <v>13.42</v>
      </c>
      <c r="F104" s="259"/>
      <c r="G104" s="193"/>
      <c r="H104" s="193"/>
      <c r="I104" s="193"/>
      <c r="J104" s="193"/>
      <c r="K104" s="193"/>
      <c r="L104" s="193"/>
      <c r="M104" s="193"/>
      <c r="N104" s="193"/>
      <c r="O104" s="193"/>
      <c r="P104" s="193"/>
      <c r="Q104" s="193"/>
      <c r="R104" s="193"/>
      <c r="S104" s="193"/>
      <c r="T104" s="193"/>
      <c r="U104" s="193"/>
      <c r="V104" s="280" t="str">
        <f>'Empirical Rule'!V104</f>
        <v>DECISION BOUNDARIES</v>
      </c>
      <c r="W104" s="279"/>
      <c r="X104" s="279"/>
      <c r="Y104" s="279" t="str">
        <f>'Empirical Rule'!Y104</f>
        <v>x</v>
      </c>
      <c r="Z104" s="257"/>
      <c r="AA104" s="279"/>
      <c r="AB104" s="279" t="str">
        <f>'Empirical Rule'!AB104</f>
        <v>x</v>
      </c>
      <c r="AC104" s="279" t="str">
        <f>'Empirical Rule'!AC104</f>
        <v>x</v>
      </c>
      <c r="AD104" s="279" t="str">
        <f>'Empirical Rule'!AD104</f>
        <v>x</v>
      </c>
      <c r="AE104" s="281"/>
      <c r="AF104" s="261"/>
      <c r="AG104" s="261"/>
      <c r="AH104" s="261"/>
      <c r="AI104" s="261"/>
      <c r="AJ104" s="261"/>
      <c r="AK104" s="261"/>
      <c r="AL104" s="271">
        <f>'Empirical Rule'!AL104</f>
        <v>-0.83333333333333526</v>
      </c>
      <c r="AM104" s="272">
        <f>'Empirical Rule'!AM104</f>
        <v>0.2819118754103021</v>
      </c>
      <c r="AN104" s="272" t="e">
        <f>'Empirical Rule'!AN104</f>
        <v>#N/A</v>
      </c>
      <c r="AO104" s="272" t="e">
        <f>'Empirical Rule'!AO104</f>
        <v>#N/A</v>
      </c>
      <c r="AP104" s="272" t="e">
        <f>'Empirical Rule'!AP104</f>
        <v>#N/A</v>
      </c>
      <c r="AQ104" s="261"/>
      <c r="AR104" s="194">
        <f>'Empirical Rule'!AR104</f>
        <v>-1.3333333333333357</v>
      </c>
      <c r="AS104" s="194">
        <f>'Empirical Rule'!AS104</f>
        <v>0.13400000000000001</v>
      </c>
      <c r="AT104" s="194">
        <f>'Empirical Rule'!AT104</f>
        <v>0.13400000000000001</v>
      </c>
      <c r="AU104" s="194" t="str">
        <f>'Empirical Rule'!AU104</f>
        <v>x</v>
      </c>
    </row>
    <row r="105" spans="2:47" s="258" customFormat="1">
      <c r="B105" s="194" t="s">
        <v>504</v>
      </c>
      <c r="C105" s="194" t="s">
        <v>505</v>
      </c>
      <c r="D105" s="194" t="s">
        <v>162</v>
      </c>
      <c r="E105" s="299">
        <v>13.48</v>
      </c>
      <c r="F105" s="259"/>
      <c r="G105" s="193"/>
      <c r="H105" s="193"/>
      <c r="I105" s="193"/>
      <c r="J105" s="193"/>
      <c r="K105" s="193"/>
      <c r="L105" s="193"/>
      <c r="M105" s="193"/>
      <c r="N105" s="193"/>
      <c r="O105" s="193"/>
      <c r="P105" s="193"/>
      <c r="Q105" s="193"/>
      <c r="R105" s="193"/>
      <c r="S105" s="193"/>
      <c r="T105" s="193"/>
      <c r="U105" s="193"/>
      <c r="V105" s="279"/>
      <c r="W105" s="282"/>
      <c r="X105" s="283" t="str">
        <f>'Empirical Rule'!X105</f>
        <v>x</v>
      </c>
      <c r="Y105" s="278" t="str">
        <f>'Empirical Rule'!Y105</f>
        <v>y</v>
      </c>
      <c r="Z105" s="279" t="str">
        <f>'Empirical Rule'!Z105</f>
        <v>sign</v>
      </c>
      <c r="AA105" s="281" t="str">
        <f>'Empirical Rule'!AA105</f>
        <v>arrow</v>
      </c>
      <c r="AB105" s="257" t="str">
        <f>'Empirical Rule'!AB105</f>
        <v>x</v>
      </c>
      <c r="AC105" s="257" t="str">
        <f>'Empirical Rule'!AC105</f>
        <v>z</v>
      </c>
      <c r="AD105" s="284" t="str">
        <f>'Empirical Rule'!AD105</f>
        <v>%</v>
      </c>
      <c r="AE105" s="278" t="str">
        <f>'Empirical Rule'!AE105</f>
        <v>label</v>
      </c>
      <c r="AF105" s="261"/>
      <c r="AG105" s="261"/>
      <c r="AH105" s="261"/>
      <c r="AI105" s="261"/>
      <c r="AJ105" s="261"/>
      <c r="AK105" s="261"/>
      <c r="AL105" s="271">
        <f>'Empirical Rule'!AL105</f>
        <v>-0.79166666666666863</v>
      </c>
      <c r="AM105" s="272">
        <f>'Empirical Rule'!AM105</f>
        <v>0.29161915585865517</v>
      </c>
      <c r="AN105" s="272" t="e">
        <f>'Empirical Rule'!AN105</f>
        <v>#N/A</v>
      </c>
      <c r="AO105" s="272" t="e">
        <f>'Empirical Rule'!AO105</f>
        <v>#N/A</v>
      </c>
      <c r="AP105" s="272" t="e">
        <f>'Empirical Rule'!AP105</f>
        <v>#N/A</v>
      </c>
      <c r="AQ105" s="261"/>
      <c r="AR105" s="194">
        <f>'Empirical Rule'!AR105</f>
        <v>-1.1666666666666687</v>
      </c>
      <c r="AS105" s="194">
        <f>'Empirical Rule'!AS105</f>
        <v>0.13400000000000001</v>
      </c>
      <c r="AT105" s="194">
        <f>'Empirical Rule'!AT105</f>
        <v>0.13400000000000001</v>
      </c>
      <c r="AU105" s="194" t="str">
        <f>'Empirical Rule'!AU105</f>
        <v>x</v>
      </c>
    </row>
    <row r="106" spans="2:47" s="258" customFormat="1" ht="19" customHeight="1">
      <c r="B106" s="194" t="s">
        <v>508</v>
      </c>
      <c r="C106" s="194" t="s">
        <v>509</v>
      </c>
      <c r="D106" s="194" t="s">
        <v>510</v>
      </c>
      <c r="E106" s="299">
        <v>13.48</v>
      </c>
      <c r="F106" s="259"/>
      <c r="G106" s="193"/>
      <c r="H106" s="193"/>
      <c r="I106" s="193"/>
      <c r="J106" s="193"/>
      <c r="K106" s="193"/>
      <c r="L106" s="193"/>
      <c r="M106" s="193"/>
      <c r="N106" s="193"/>
      <c r="O106" s="193"/>
      <c r="P106" s="193"/>
      <c r="Q106" s="193"/>
      <c r="R106" s="193"/>
      <c r="S106" s="193"/>
      <c r="T106" s="193"/>
      <c r="U106" s="193"/>
      <c r="V106" s="274" t="str">
        <f>'Empirical Rule'!V106</f>
        <v>X1 Label</v>
      </c>
      <c r="W106" s="318" t="str">
        <f>'Empirical Rule'!W106</f>
        <v/>
      </c>
      <c r="X106" s="322">
        <f>'Empirical Rule'!X106</f>
        <v>0</v>
      </c>
      <c r="Y106" s="322" t="e">
        <f>'Empirical Rule'!Y106</f>
        <v>#N/A</v>
      </c>
      <c r="Z106" s="323" t="str">
        <f>'Empirical Rule'!Z106</f>
        <v xml:space="preserve"> &lt; </v>
      </c>
      <c r="AA106" s="323" t="str">
        <f>'Empirical Rule'!AA106</f>
        <v>⟵</v>
      </c>
      <c r="AB106" s="282" t="str">
        <f>'Empirical Rule'!AB106</f>
        <v/>
      </c>
      <c r="AC106" s="323" t="str">
        <f>'Empirical Rule'!AC106</f>
        <v/>
      </c>
      <c r="AD106" s="323" t="str">
        <f>'Empirical Rule'!AD106</f>
        <v/>
      </c>
      <c r="AE106" s="324" t="str">
        <f>'Empirical Rule'!AE106</f>
        <v>⟵ 
P(  )</v>
      </c>
      <c r="AF106" s="261"/>
      <c r="AG106" s="261"/>
      <c r="AH106" s="261"/>
      <c r="AI106" s="261"/>
      <c r="AJ106" s="261"/>
      <c r="AK106" s="261"/>
      <c r="AL106" s="271">
        <f>'Empirical Rule'!AL106</f>
        <v>-0.750000000000002</v>
      </c>
      <c r="AM106" s="272">
        <f>'Empirical Rule'!AM106</f>
        <v>0.30113743215480399</v>
      </c>
      <c r="AN106" s="272" t="e">
        <f>'Empirical Rule'!AN106</f>
        <v>#N/A</v>
      </c>
      <c r="AO106" s="272" t="e">
        <f>'Empirical Rule'!AO106</f>
        <v>#N/A</v>
      </c>
      <c r="AP106" s="272" t="e">
        <f>'Empirical Rule'!AP106</f>
        <v>#N/A</v>
      </c>
      <c r="AQ106" s="261"/>
      <c r="AR106" s="194">
        <f>'Empirical Rule'!AR106</f>
        <v>-0.83333333333333526</v>
      </c>
      <c r="AS106" s="194">
        <f>'Empirical Rule'!AS106</f>
        <v>0.13400000000000001</v>
      </c>
      <c r="AT106" s="194">
        <f>'Empirical Rule'!AT106</f>
        <v>0.13400000000000001</v>
      </c>
      <c r="AU106" s="194" t="str">
        <f>'Empirical Rule'!AU106</f>
        <v>x</v>
      </c>
    </row>
    <row r="107" spans="2:47" s="258" customFormat="1" ht="19" customHeight="1">
      <c r="B107" s="194" t="s">
        <v>512</v>
      </c>
      <c r="C107" s="194" t="s">
        <v>513</v>
      </c>
      <c r="D107" s="194" t="s">
        <v>514</v>
      </c>
      <c r="E107" s="299">
        <v>14.4</v>
      </c>
      <c r="F107" s="259"/>
      <c r="G107" s="300" t="s">
        <v>515</v>
      </c>
      <c r="H107" s="193"/>
      <c r="I107" s="193"/>
      <c r="J107" s="193"/>
      <c r="K107" s="193"/>
      <c r="L107" s="193"/>
      <c r="M107" s="193"/>
      <c r="N107" s="193"/>
      <c r="O107" s="193"/>
      <c r="P107" s="193"/>
      <c r="Q107" s="193"/>
      <c r="R107" s="193"/>
      <c r="S107" s="193"/>
      <c r="T107" s="193"/>
      <c r="U107" s="193"/>
      <c r="V107" s="274" t="str">
        <f>'Empirical Rule'!V107</f>
        <v>X2 Label</v>
      </c>
      <c r="W107" s="318" t="str">
        <f>'Empirical Rule'!W107</f>
        <v/>
      </c>
      <c r="X107" s="322">
        <f>'Empirical Rule'!X107</f>
        <v>0</v>
      </c>
      <c r="Y107" s="322" t="e">
        <f>'Empirical Rule'!Y107</f>
        <v>#N/A</v>
      </c>
      <c r="Z107" s="323" t="e">
        <f>'Empirical Rule'!Z107</f>
        <v>#N/A</v>
      </c>
      <c r="AA107" s="323" t="str">
        <f>'Empirical Rule'!AA107</f>
        <v>⟵ ? ⟶</v>
      </c>
      <c r="AB107" s="282" t="str">
        <f>'Empirical Rule'!AB107</f>
        <v/>
      </c>
      <c r="AC107" s="323" t="str">
        <f>'Empirical Rule'!AC107</f>
        <v/>
      </c>
      <c r="AD107" s="323" t="str">
        <f>'Empirical Rule'!AD107</f>
        <v/>
      </c>
      <c r="AE107" s="324" t="str">
        <f>'Empirical Rule'!AE107</f>
        <v xml:space="preserve"> ⟵ ? ⟶
P(  )</v>
      </c>
      <c r="AF107" s="261"/>
      <c r="AG107" s="261"/>
      <c r="AH107" s="261"/>
      <c r="AI107" s="261"/>
      <c r="AJ107" s="261"/>
      <c r="AK107" s="261"/>
      <c r="AL107" s="271">
        <f>'Empirical Rule'!AL107</f>
        <v>-0.70833333333333537</v>
      </c>
      <c r="AM107" s="272">
        <f>'Empirical Rule'!AM107</f>
        <v>0.31042697552584209</v>
      </c>
      <c r="AN107" s="272" t="e">
        <f>'Empirical Rule'!AN107</f>
        <v>#N/A</v>
      </c>
      <c r="AO107" s="272" t="e">
        <f>'Empirical Rule'!AO107</f>
        <v>#N/A</v>
      </c>
      <c r="AP107" s="272" t="e">
        <f>'Empirical Rule'!AP107</f>
        <v>#N/A</v>
      </c>
      <c r="AQ107" s="261"/>
      <c r="AR107" s="194">
        <f>'Empirical Rule'!AR107</f>
        <v>-0.66666666666666874</v>
      </c>
      <c r="AS107" s="194">
        <f>'Empirical Rule'!AS107</f>
        <v>0.13400000000000001</v>
      </c>
      <c r="AT107" s="194">
        <f>'Empirical Rule'!AT107</f>
        <v>0.13400000000000001</v>
      </c>
      <c r="AU107" s="194" t="str">
        <f>'Empirical Rule'!AU107</f>
        <v>x</v>
      </c>
    </row>
    <row r="108" spans="2:47" s="258" customFormat="1">
      <c r="B108" s="194" t="s">
        <v>517</v>
      </c>
      <c r="C108" s="194" t="s">
        <v>343</v>
      </c>
      <c r="D108" s="194" t="s">
        <v>306</v>
      </c>
      <c r="E108" s="299">
        <v>14.65</v>
      </c>
      <c r="F108" s="259"/>
      <c r="G108" s="301">
        <f>G60+2*I7</f>
        <v>13.490605761922321</v>
      </c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262"/>
      <c r="W108" s="262"/>
      <c r="X108" s="262"/>
      <c r="Y108" s="262"/>
      <c r="Z108" s="256"/>
      <c r="AA108" s="256"/>
      <c r="AB108" s="256"/>
      <c r="AC108" s="271"/>
      <c r="AD108" s="273"/>
      <c r="AE108" s="261"/>
      <c r="AF108" s="261"/>
      <c r="AG108" s="261"/>
      <c r="AH108" s="261"/>
      <c r="AI108" s="261"/>
      <c r="AJ108" s="261"/>
      <c r="AK108" s="261"/>
      <c r="AL108" s="271">
        <f>'Empirical Rule'!AL108</f>
        <v>-0.66666666666666874</v>
      </c>
      <c r="AM108" s="272">
        <f>'Empirical Rule'!AM108</f>
        <v>0.31944800552235181</v>
      </c>
      <c r="AN108" s="272" t="e">
        <f>'Empirical Rule'!AN108</f>
        <v>#N/A</v>
      </c>
      <c r="AO108" s="272" t="e">
        <f>'Empirical Rule'!AO108</f>
        <v>#N/A</v>
      </c>
      <c r="AP108" s="272" t="e">
        <f>'Empirical Rule'!AP108</f>
        <v>#N/A</v>
      </c>
      <c r="AQ108" s="261"/>
      <c r="AR108" s="194">
        <f>'Empirical Rule'!AR108</f>
        <v>-0.50000000000000222</v>
      </c>
      <c r="AS108" s="194">
        <f>'Empirical Rule'!AS108</f>
        <v>0.13400000000000001</v>
      </c>
      <c r="AT108" s="194">
        <f>'Empirical Rule'!AT108</f>
        <v>0.13400000000000001</v>
      </c>
      <c r="AU108" s="194" t="str">
        <f>'Empirical Rule'!AU108</f>
        <v>x</v>
      </c>
    </row>
    <row r="109" spans="2:47" s="258" customFormat="1">
      <c r="B109" s="194" t="s">
        <v>518</v>
      </c>
      <c r="C109" s="194" t="s">
        <v>519</v>
      </c>
      <c r="D109" s="194" t="s">
        <v>520</v>
      </c>
      <c r="E109" s="299">
        <v>15</v>
      </c>
      <c r="F109" s="259"/>
      <c r="G109" s="193"/>
      <c r="H109" s="193"/>
      <c r="I109" s="193"/>
      <c r="J109" s="193"/>
      <c r="K109" s="193"/>
      <c r="L109" s="193"/>
      <c r="M109" s="193"/>
      <c r="N109" s="193"/>
      <c r="O109" s="193"/>
      <c r="P109" s="193"/>
      <c r="Q109" s="193"/>
      <c r="R109" s="193"/>
      <c r="S109" s="193"/>
      <c r="T109" s="193"/>
      <c r="U109" s="193"/>
      <c r="V109" s="276" t="str">
        <f>'Empirical Rule'!V109</f>
        <v>OBSERVED VALUE</v>
      </c>
      <c r="W109" s="262"/>
      <c r="X109" s="262"/>
      <c r="Y109" s="262" t="str">
        <f>'Empirical Rule'!Y109</f>
        <v>x</v>
      </c>
      <c r="Z109" s="256"/>
      <c r="AA109" s="256"/>
      <c r="AB109" s="262" t="str">
        <f>'Empirical Rule'!AB109</f>
        <v>x</v>
      </c>
      <c r="AC109" s="262" t="str">
        <f>'Empirical Rule'!AC109</f>
        <v>x</v>
      </c>
      <c r="AD109" s="262" t="str">
        <f>'Empirical Rule'!AD109</f>
        <v>x</v>
      </c>
      <c r="AE109" s="261"/>
      <c r="AF109" s="261"/>
      <c r="AG109" s="261"/>
      <c r="AH109" s="261"/>
      <c r="AI109" s="261"/>
      <c r="AJ109" s="261"/>
      <c r="AK109" s="261"/>
      <c r="AL109" s="271">
        <f>'Empirical Rule'!AL109</f>
        <v>-0.62500000000000211</v>
      </c>
      <c r="AM109" s="272">
        <f>'Empirical Rule'!AM109</f>
        <v>0.32816096855037463</v>
      </c>
      <c r="AN109" s="272" t="e">
        <f>'Empirical Rule'!AN109</f>
        <v>#N/A</v>
      </c>
      <c r="AO109" s="272" t="e">
        <f>'Empirical Rule'!AO109</f>
        <v>#N/A</v>
      </c>
      <c r="AP109" s="272" t="e">
        <f>'Empirical Rule'!AP109</f>
        <v>#N/A</v>
      </c>
      <c r="AQ109" s="261"/>
      <c r="AR109" s="194">
        <f>'Empirical Rule'!AR109</f>
        <v>-0.33333333333333548</v>
      </c>
      <c r="AS109" s="194">
        <f>'Empirical Rule'!AS109</f>
        <v>0.13400000000000001</v>
      </c>
      <c r="AT109" s="194">
        <f>'Empirical Rule'!AT109</f>
        <v>0.13400000000000001</v>
      </c>
      <c r="AU109" s="194" t="str">
        <f>'Empirical Rule'!AU109</f>
        <v>x</v>
      </c>
    </row>
    <row r="110" spans="2:47" s="258" customFormat="1">
      <c r="B110" s="259"/>
      <c r="C110" s="259"/>
      <c r="D110" s="259"/>
      <c r="E110" s="260"/>
      <c r="F110" s="259"/>
      <c r="G110" s="259"/>
      <c r="H110" s="193"/>
      <c r="I110" s="193"/>
      <c r="J110" s="193"/>
      <c r="K110" s="193"/>
      <c r="L110" s="193"/>
      <c r="M110" s="193"/>
      <c r="N110" s="193"/>
      <c r="O110" s="193"/>
      <c r="P110" s="193"/>
      <c r="Q110" s="193"/>
      <c r="R110" s="193"/>
      <c r="S110" s="193"/>
      <c r="T110" s="193"/>
      <c r="U110" s="193"/>
      <c r="V110" s="262"/>
      <c r="W110" s="262"/>
      <c r="X110" s="283" t="str">
        <f>'Empirical Rule'!X110</f>
        <v>x</v>
      </c>
      <c r="Y110" s="278" t="str">
        <f>'Empirical Rule'!Y110</f>
        <v>y</v>
      </c>
      <c r="Z110" s="279" t="str">
        <f>'Empirical Rule'!Z110</f>
        <v>sign</v>
      </c>
      <c r="AA110" s="281" t="str">
        <f>'Empirical Rule'!AA110</f>
        <v>arrow</v>
      </c>
      <c r="AB110" s="257" t="str">
        <f>'Empirical Rule'!AB110</f>
        <v>x</v>
      </c>
      <c r="AC110" s="257" t="str">
        <f>'Empirical Rule'!AC110</f>
        <v>z</v>
      </c>
      <c r="AD110" s="284" t="str">
        <f>'Empirical Rule'!AD110</f>
        <v>%</v>
      </c>
      <c r="AE110" s="269" t="str">
        <f>'Empirical Rule'!AE110</f>
        <v>label</v>
      </c>
      <c r="AF110" s="261"/>
      <c r="AG110" s="261"/>
      <c r="AH110" s="261"/>
      <c r="AI110" s="261"/>
      <c r="AJ110" s="261"/>
      <c r="AK110" s="261"/>
      <c r="AL110" s="271">
        <f>'Empirical Rule'!AL110</f>
        <v>-0.58333333333333548</v>
      </c>
      <c r="AM110" s="272">
        <f>'Empirical Rule'!AM110</f>
        <v>0.33652682274495277</v>
      </c>
      <c r="AN110" s="272" t="e">
        <f>'Empirical Rule'!AN110</f>
        <v>#N/A</v>
      </c>
      <c r="AO110" s="272" t="e">
        <f>'Empirical Rule'!AO110</f>
        <v>#N/A</v>
      </c>
      <c r="AP110" s="272" t="e">
        <f>'Empirical Rule'!AP110</f>
        <v>#N/A</v>
      </c>
      <c r="AQ110" s="261"/>
      <c r="AR110" s="194">
        <f>'Empirical Rule'!AR110</f>
        <v>-0.16666666666666879</v>
      </c>
      <c r="AS110" s="194">
        <f>'Empirical Rule'!AS110</f>
        <v>0.13400000000000001</v>
      </c>
      <c r="AT110" s="194">
        <f>'Empirical Rule'!AT110</f>
        <v>0.13400000000000001</v>
      </c>
      <c r="AU110" s="194" t="str">
        <f>'Empirical Rule'!AU110</f>
        <v>x</v>
      </c>
    </row>
    <row r="111" spans="2:47" s="258" customFormat="1" ht="14">
      <c r="B111" s="259"/>
      <c r="C111" s="259"/>
      <c r="D111" s="259"/>
      <c r="E111" s="260"/>
      <c r="F111" s="259"/>
      <c r="G111" s="259"/>
      <c r="H111" s="193"/>
      <c r="I111" s="193"/>
      <c r="J111" s="193"/>
      <c r="K111" s="193"/>
      <c r="L111" s="193"/>
      <c r="M111" s="193"/>
      <c r="N111" s="193"/>
      <c r="O111" s="193"/>
      <c r="P111" s="193"/>
      <c r="Q111" s="193"/>
      <c r="R111" s="193"/>
      <c r="S111" s="193"/>
      <c r="T111" s="193"/>
      <c r="U111" s="193"/>
      <c r="V111" s="274" t="str">
        <f>'Empirical Rule'!V111</f>
        <v>X3 Label</v>
      </c>
      <c r="W111" s="325" t="str">
        <f>'Empirical Rule'!W111</f>
        <v/>
      </c>
      <c r="X111" s="322">
        <f>'Empirical Rule'!X111</f>
        <v>0</v>
      </c>
      <c r="Y111" s="322" t="e">
        <f>'Empirical Rule'!Y111</f>
        <v>#N/A</v>
      </c>
      <c r="Z111" s="323" t="e">
        <f>'Empirical Rule'!Z111</f>
        <v>#N/A</v>
      </c>
      <c r="AA111" s="323" t="str">
        <f>'Empirical Rule'!AA111</f>
        <v>⟵ ? ⟶</v>
      </c>
      <c r="AB111" s="282" t="str">
        <f>'Empirical Rule'!AB111</f>
        <v/>
      </c>
      <c r="AC111" s="323" t="str">
        <f>'Empirical Rule'!AC111</f>
        <v/>
      </c>
      <c r="AD111" s="323" t="str">
        <f>'Empirical Rule'!AD111</f>
        <v/>
      </c>
      <c r="AE111" s="324" t="str">
        <f>'Empirical Rule'!AE111</f>
        <v xml:space="preserve"> ⟵ ? ⟶
P(  )</v>
      </c>
      <c r="AF111" s="261"/>
      <c r="AG111" s="261"/>
      <c r="AH111" s="261"/>
      <c r="AI111" s="261"/>
      <c r="AJ111" s="261"/>
      <c r="AK111" s="261"/>
      <c r="AL111" s="271">
        <f>'Empirical Rule'!AL111</f>
        <v>-0.54166666666666885</v>
      </c>
      <c r="AM111" s="272">
        <f>'Empirical Rule'!AM111</f>
        <v>0.34450732636471215</v>
      </c>
      <c r="AN111" s="272" t="e">
        <f>'Empirical Rule'!AN111</f>
        <v>#N/A</v>
      </c>
      <c r="AO111" s="272" t="e">
        <f>'Empirical Rule'!AO111</f>
        <v>#N/A</v>
      </c>
      <c r="AP111" s="272" t="e">
        <f>'Empirical Rule'!AP111</f>
        <v>#N/A</v>
      </c>
      <c r="AQ111" s="261"/>
      <c r="AR111" s="194">
        <f>'Empirical Rule'!AR111</f>
        <v>0.16666666666666449</v>
      </c>
      <c r="AS111" s="194">
        <f>'Empirical Rule'!AS111</f>
        <v>0.13400000000000001</v>
      </c>
      <c r="AT111" s="194">
        <f>'Empirical Rule'!AT111</f>
        <v>0.13400000000000001</v>
      </c>
      <c r="AU111" s="194" t="str">
        <f>'Empirical Rule'!AU111</f>
        <v>x</v>
      </c>
    </row>
    <row r="112" spans="2:47" s="258" customFormat="1">
      <c r="B112" s="193"/>
      <c r="C112" s="193"/>
      <c r="D112" s="193"/>
      <c r="E112" s="194"/>
      <c r="F112" s="193"/>
      <c r="G112" s="193"/>
      <c r="H112" s="193"/>
      <c r="I112" s="193"/>
      <c r="J112" s="193"/>
      <c r="K112" s="193"/>
      <c r="L112" s="193"/>
      <c r="M112" s="193"/>
      <c r="N112" s="193"/>
      <c r="O112" s="193"/>
      <c r="P112" s="193"/>
      <c r="Q112" s="193"/>
      <c r="R112" s="193"/>
      <c r="S112" s="193"/>
      <c r="T112" s="193"/>
      <c r="U112" s="193"/>
      <c r="V112" s="262"/>
      <c r="W112" s="194"/>
      <c r="X112" s="194"/>
      <c r="Y112" s="262"/>
      <c r="Z112" s="262"/>
      <c r="AA112" s="262"/>
      <c r="AB112" s="261"/>
      <c r="AC112" s="261"/>
      <c r="AD112" s="261"/>
      <c r="AE112" s="261"/>
      <c r="AF112" s="261"/>
      <c r="AG112" s="261"/>
      <c r="AH112" s="261"/>
      <c r="AI112" s="261"/>
      <c r="AJ112" s="261"/>
      <c r="AK112" s="261"/>
      <c r="AL112" s="271">
        <f>'Empirical Rule'!AL112</f>
        <v>-0.50000000000000222</v>
      </c>
      <c r="AM112" s="272">
        <f>'Empirical Rule'!AM112</f>
        <v>0.35206532676429914</v>
      </c>
      <c r="AN112" s="272" t="e">
        <f>'Empirical Rule'!AN112</f>
        <v>#N/A</v>
      </c>
      <c r="AO112" s="272" t="e">
        <f>'Empirical Rule'!AO112</f>
        <v>#N/A</v>
      </c>
      <c r="AP112" s="272" t="e">
        <f>'Empirical Rule'!AP112</f>
        <v>#N/A</v>
      </c>
      <c r="AQ112" s="261"/>
      <c r="AR112" s="194">
        <f>'Empirical Rule'!AR112</f>
        <v>0.33333333333333115</v>
      </c>
      <c r="AS112" s="194">
        <f>'Empirical Rule'!AS112</f>
        <v>0.13400000000000001</v>
      </c>
      <c r="AT112" s="194">
        <f>'Empirical Rule'!AT112</f>
        <v>0.13400000000000001</v>
      </c>
      <c r="AU112" s="194" t="str">
        <f>'Empirical Rule'!AU112</f>
        <v>x</v>
      </c>
    </row>
    <row r="113" spans="2:47" s="258" customFormat="1">
      <c r="B113" s="193"/>
      <c r="C113" s="193"/>
      <c r="D113" s="193"/>
      <c r="E113" s="194"/>
      <c r="F113" s="193"/>
      <c r="G113" s="193"/>
      <c r="H113" s="193"/>
      <c r="I113" s="193"/>
      <c r="J113" s="193"/>
      <c r="K113" s="193"/>
      <c r="L113" s="193"/>
      <c r="M113" s="193"/>
      <c r="N113" s="193"/>
      <c r="O113" s="193"/>
      <c r="P113" s="193"/>
      <c r="Q113" s="193"/>
      <c r="R113" s="193"/>
      <c r="S113" s="193"/>
      <c r="T113" s="193"/>
      <c r="U113" s="193"/>
      <c r="V113" s="262"/>
      <c r="W113" s="194"/>
      <c r="X113" s="194"/>
      <c r="Y113" s="262"/>
      <c r="Z113" s="262"/>
      <c r="AA113" s="262"/>
      <c r="AB113" s="261"/>
      <c r="AC113" s="261"/>
      <c r="AD113" s="261"/>
      <c r="AE113" s="261"/>
      <c r="AF113" s="261"/>
      <c r="AG113" s="261"/>
      <c r="AH113" s="261"/>
      <c r="AI113" s="261"/>
      <c r="AJ113" s="261"/>
      <c r="AK113" s="261"/>
      <c r="AL113" s="271">
        <f>'Empirical Rule'!AL113</f>
        <v>-0.45833333333333554</v>
      </c>
      <c r="AM113" s="272">
        <f>'Empirical Rule'!AM113</f>
        <v>0.35916504691680912</v>
      </c>
      <c r="AN113" s="272" t="e">
        <f>'Empirical Rule'!AN113</f>
        <v>#N/A</v>
      </c>
      <c r="AO113" s="272" t="e">
        <f>'Empirical Rule'!AO113</f>
        <v>#N/A</v>
      </c>
      <c r="AP113" s="272" t="e">
        <f>'Empirical Rule'!AP113</f>
        <v>#N/A</v>
      </c>
      <c r="AQ113" s="261"/>
      <c r="AR113" s="194">
        <f>'Empirical Rule'!AR113</f>
        <v>0.49999999999999789</v>
      </c>
      <c r="AS113" s="194">
        <f>'Empirical Rule'!AS113</f>
        <v>0.13400000000000001</v>
      </c>
      <c r="AT113" s="194">
        <f>'Empirical Rule'!AT113</f>
        <v>0.13400000000000001</v>
      </c>
      <c r="AU113" s="194" t="str">
        <f>'Empirical Rule'!AU113</f>
        <v>x</v>
      </c>
    </row>
    <row r="114" spans="2:47" s="258" customFormat="1">
      <c r="B114" s="193"/>
      <c r="C114" s="193"/>
      <c r="D114" s="193"/>
      <c r="E114" s="194"/>
      <c r="F114" s="193"/>
      <c r="G114" s="193"/>
      <c r="H114" s="193"/>
      <c r="I114" s="193"/>
      <c r="J114" s="193"/>
      <c r="K114" s="193"/>
      <c r="L114" s="193"/>
      <c r="M114" s="193"/>
      <c r="N114" s="193"/>
      <c r="O114" s="193"/>
      <c r="P114" s="193"/>
      <c r="Q114" s="193"/>
      <c r="R114" s="193"/>
      <c r="S114" s="193"/>
      <c r="T114" s="193"/>
      <c r="U114" s="193"/>
      <c r="V114" s="276" t="str">
        <f>'Empirical Rule'!V114</f>
        <v>Standard normal axis &amp; Standard deviation bars</v>
      </c>
      <c r="W114" s="194"/>
      <c r="X114" s="194"/>
      <c r="Y114" s="262"/>
      <c r="Z114" s="262"/>
      <c r="AA114" s="262"/>
      <c r="AB114" s="261"/>
      <c r="AC114" s="193"/>
      <c r="AD114" s="193"/>
      <c r="AE114" s="193"/>
      <c r="AF114" s="193"/>
      <c r="AG114" s="193"/>
      <c r="AH114" s="193"/>
      <c r="AI114" s="261"/>
      <c r="AJ114" s="261"/>
      <c r="AK114" s="261"/>
      <c r="AL114" s="271">
        <f>'Empirical Rule'!AL114</f>
        <v>-0.41666666666666885</v>
      </c>
      <c r="AM114" s="272">
        <f>'Empirical Rule'!AM114</f>
        <v>0.36577236641400213</v>
      </c>
      <c r="AN114" s="272" t="e">
        <f>'Empirical Rule'!AN114</f>
        <v>#N/A</v>
      </c>
      <c r="AO114" s="272" t="e">
        <f>'Empirical Rule'!AO114</f>
        <v>#N/A</v>
      </c>
      <c r="AP114" s="272" t="e">
        <f>'Empirical Rule'!AP114</f>
        <v>#N/A</v>
      </c>
      <c r="AQ114" s="261"/>
      <c r="AR114" s="194">
        <f>'Empirical Rule'!AR114</f>
        <v>0.66666666666666441</v>
      </c>
      <c r="AS114" s="194">
        <f>'Empirical Rule'!AS114</f>
        <v>0.13400000000000001</v>
      </c>
      <c r="AT114" s="194">
        <f>'Empirical Rule'!AT114</f>
        <v>0.13400000000000001</v>
      </c>
      <c r="AU114" s="194" t="str">
        <f>'Empirical Rule'!AU114</f>
        <v>x</v>
      </c>
    </row>
    <row r="115" spans="2:47" s="258" customFormat="1">
      <c r="V115" s="269" t="str">
        <f>'Empirical Rule'!V115</f>
        <v>show</v>
      </c>
      <c r="W115" s="198" t="str">
        <f>'Empirical Rule'!W115</f>
        <v>height</v>
      </c>
      <c r="X115" s="269" t="str">
        <f>'Empirical Rule'!X115</f>
        <v>stdev</v>
      </c>
      <c r="Y115" s="269" t="str">
        <f>'Empirical Rule'!Y115</f>
        <v>stdev y</v>
      </c>
      <c r="Z115" s="269" t="str">
        <f>'Empirical Rule'!Z115</f>
        <v>stdev labels</v>
      </c>
      <c r="AA115" s="269" t="str">
        <f>'Empirical Rule'!AA115</f>
        <v>stdev bars</v>
      </c>
      <c r="AB115" s="261"/>
      <c r="AC115" s="193"/>
      <c r="AD115" s="193"/>
      <c r="AE115" s="193"/>
      <c r="AF115" s="193"/>
      <c r="AG115" s="193"/>
      <c r="AH115" s="193"/>
      <c r="AI115" s="261"/>
      <c r="AJ115" s="261"/>
      <c r="AK115" s="261"/>
      <c r="AL115" s="271">
        <f>'Empirical Rule'!AL115</f>
        <v>-0.37500000000000216</v>
      </c>
      <c r="AM115" s="272">
        <f>'Empirical Rule'!AM115</f>
        <v>0.37185509386976862</v>
      </c>
      <c r="AN115" s="272" t="e">
        <f>'Empirical Rule'!AN115</f>
        <v>#N/A</v>
      </c>
      <c r="AO115" s="272" t="e">
        <f>'Empirical Rule'!AO115</f>
        <v>#N/A</v>
      </c>
      <c r="AP115" s="272" t="e">
        <f>'Empirical Rule'!AP115</f>
        <v>#N/A</v>
      </c>
      <c r="AQ115" s="261"/>
      <c r="AR115" s="194">
        <f>'Empirical Rule'!AR115</f>
        <v>0.83333333333333093</v>
      </c>
      <c r="AS115" s="194">
        <f>'Empirical Rule'!AS115</f>
        <v>0.13400000000000001</v>
      </c>
      <c r="AT115" s="194">
        <f>'Empirical Rule'!AT115</f>
        <v>0.13400000000000001</v>
      </c>
      <c r="AU115" s="194" t="str">
        <f>'Empirical Rule'!AU115</f>
        <v>x</v>
      </c>
    </row>
    <row r="116" spans="2:47" s="258" customFormat="1">
      <c r="V116" s="285" t="str">
        <f>'Empirical Rule'!V116</f>
        <v>x</v>
      </c>
      <c r="W116" s="194">
        <f>'Empirical Rule'!W116</f>
        <v>-0.02</v>
      </c>
      <c r="X116" s="262">
        <f>'Empirical Rule'!X116</f>
        <v>-4</v>
      </c>
      <c r="Y116" s="262">
        <f>'Empirical Rule'!Y116</f>
        <v>-0.02</v>
      </c>
      <c r="Z116" s="194"/>
      <c r="AA116" s="269"/>
      <c r="AB116" s="261"/>
      <c r="AC116" s="193"/>
      <c r="AD116" s="193"/>
      <c r="AE116" s="193"/>
      <c r="AF116" s="193"/>
      <c r="AG116" s="193"/>
      <c r="AH116" s="193"/>
      <c r="AI116" s="261"/>
      <c r="AJ116" s="261"/>
      <c r="AK116" s="261"/>
      <c r="AL116" s="271">
        <f>'Empirical Rule'!AL116</f>
        <v>-0.33333333333333548</v>
      </c>
      <c r="AM116" s="272">
        <f>'Empirical Rule'!AM116</f>
        <v>0.37738322769299293</v>
      </c>
      <c r="AN116" s="272" t="e">
        <f>'Empirical Rule'!AN116</f>
        <v>#N/A</v>
      </c>
      <c r="AO116" s="272" t="e">
        <f>'Empirical Rule'!AO116</f>
        <v>#N/A</v>
      </c>
      <c r="AP116" s="272" t="e">
        <f>'Empirical Rule'!AP116</f>
        <v>#N/A</v>
      </c>
      <c r="AQ116" s="261"/>
      <c r="AR116" s="194">
        <f>'Empirical Rule'!AR116</f>
        <v>1.1666666666666643</v>
      </c>
      <c r="AS116" s="194">
        <f>'Empirical Rule'!AS116</f>
        <v>0.13400000000000001</v>
      </c>
      <c r="AT116" s="194">
        <f>'Empirical Rule'!AT116</f>
        <v>0.13400000000000001</v>
      </c>
      <c r="AU116" s="194" t="str">
        <f>'Empirical Rule'!AU116</f>
        <v>x</v>
      </c>
    </row>
    <row r="117" spans="2:47" s="258" customFormat="1">
      <c r="V117" s="262"/>
      <c r="W117" s="194"/>
      <c r="X117" s="262">
        <f>'Empirical Rule'!X117</f>
        <v>-3</v>
      </c>
      <c r="Y117" s="262">
        <f>'Empirical Rule'!Y117</f>
        <v>-0.02</v>
      </c>
      <c r="Z117" s="194" t="str">
        <f>'Empirical Rule'!Z117</f>
        <v>-3z</v>
      </c>
      <c r="AA117" s="272">
        <f>'Empirical Rule'!AA117</f>
        <v>4.4318484119380075E-3</v>
      </c>
      <c r="AB117" s="261"/>
      <c r="AC117" s="193"/>
      <c r="AD117" s="193"/>
      <c r="AE117" s="193"/>
      <c r="AF117" s="193"/>
      <c r="AG117" s="193"/>
      <c r="AH117" s="193"/>
      <c r="AI117" s="261"/>
      <c r="AJ117" s="261"/>
      <c r="AK117" s="261"/>
      <c r="AL117" s="271">
        <f>'Empirical Rule'!AL117</f>
        <v>-0.29166666666666879</v>
      </c>
      <c r="AM117" s="272">
        <f>'Empirical Rule'!AM117</f>
        <v>0.3823292022799164</v>
      </c>
      <c r="AN117" s="272" t="e">
        <f>'Empirical Rule'!AN117</f>
        <v>#N/A</v>
      </c>
      <c r="AO117" s="272" t="e">
        <f>'Empirical Rule'!AO117</f>
        <v>#N/A</v>
      </c>
      <c r="AP117" s="272" t="e">
        <f>'Empirical Rule'!AP117</f>
        <v>#N/A</v>
      </c>
      <c r="AQ117" s="261"/>
      <c r="AR117" s="194">
        <f>'Empirical Rule'!AR117</f>
        <v>1.3333333333333313</v>
      </c>
      <c r="AS117" s="194">
        <f>'Empirical Rule'!AS117</f>
        <v>0.13400000000000001</v>
      </c>
      <c r="AT117" s="194">
        <f>'Empirical Rule'!AT117</f>
        <v>0.13400000000000001</v>
      </c>
      <c r="AU117" s="194" t="str">
        <f>'Empirical Rule'!AU117</f>
        <v>x</v>
      </c>
    </row>
    <row r="118" spans="2:47" s="258" customFormat="1">
      <c r="V118" s="262"/>
      <c r="W118" s="194"/>
      <c r="X118" s="262">
        <f>'Empirical Rule'!X118</f>
        <v>-2</v>
      </c>
      <c r="Y118" s="262">
        <f>'Empirical Rule'!Y118</f>
        <v>-0.02</v>
      </c>
      <c r="Z118" s="194" t="str">
        <f>'Empirical Rule'!Z118</f>
        <v>-2z</v>
      </c>
      <c r="AA118" s="272">
        <f>'Empirical Rule'!AA118</f>
        <v>5.3990966513188063E-2</v>
      </c>
      <c r="AB118" s="261"/>
      <c r="AC118" s="193"/>
      <c r="AD118" s="193"/>
      <c r="AE118" s="193"/>
      <c r="AF118" s="193"/>
      <c r="AG118" s="193"/>
      <c r="AH118" s="193"/>
      <c r="AI118" s="261"/>
      <c r="AJ118" s="261"/>
      <c r="AK118" s="261"/>
      <c r="AL118" s="271">
        <f>'Empirical Rule'!AL118</f>
        <v>-0.25000000000000211</v>
      </c>
      <c r="AM118" s="272">
        <f>'Empirical Rule'!AM118</f>
        <v>0.38666811680284902</v>
      </c>
      <c r="AN118" s="272" t="e">
        <f>'Empirical Rule'!AN118</f>
        <v>#N/A</v>
      </c>
      <c r="AO118" s="272" t="e">
        <f>'Empirical Rule'!AO118</f>
        <v>#N/A</v>
      </c>
      <c r="AP118" s="272" t="e">
        <f>'Empirical Rule'!AP118</f>
        <v>#N/A</v>
      </c>
      <c r="AQ118" s="261"/>
      <c r="AR118" s="194">
        <f>'Empirical Rule'!AR118</f>
        <v>-1.1666666666666687</v>
      </c>
      <c r="AS118" s="194">
        <f>'Empirical Rule'!AS118</f>
        <v>0.158</v>
      </c>
      <c r="AT118" s="194">
        <f>'Empirical Rule'!AT118</f>
        <v>0.158</v>
      </c>
      <c r="AU118" s="194" t="str">
        <f>'Empirical Rule'!AU118</f>
        <v>x</v>
      </c>
    </row>
    <row r="119" spans="2:47" s="258" customFormat="1">
      <c r="V119" s="262"/>
      <c r="W119" s="194"/>
      <c r="X119" s="262">
        <f>'Empirical Rule'!X119</f>
        <v>-1</v>
      </c>
      <c r="Y119" s="262">
        <f>'Empirical Rule'!Y119</f>
        <v>-0.02</v>
      </c>
      <c r="Z119" s="194" t="str">
        <f>'Empirical Rule'!Z119</f>
        <v>-1z</v>
      </c>
      <c r="AA119" s="272">
        <f>'Empirical Rule'!AA119</f>
        <v>0.24197072451914337</v>
      </c>
      <c r="AB119" s="261"/>
      <c r="AC119" s="193"/>
      <c r="AD119" s="193"/>
      <c r="AE119" s="193"/>
      <c r="AF119" s="193"/>
      <c r="AG119" s="193"/>
      <c r="AH119" s="193"/>
      <c r="AI119" s="261"/>
      <c r="AJ119" s="261"/>
      <c r="AK119" s="261"/>
      <c r="AL119" s="271">
        <f>'Empirical Rule'!AL119</f>
        <v>-0.20833333333333545</v>
      </c>
      <c r="AM119" s="272">
        <f>'Empirical Rule'!AM119</f>
        <v>0.39037794394036218</v>
      </c>
      <c r="AN119" s="272" t="e">
        <f>'Empirical Rule'!AN119</f>
        <v>#N/A</v>
      </c>
      <c r="AO119" s="272" t="e">
        <f>'Empirical Rule'!AO119</f>
        <v>#N/A</v>
      </c>
      <c r="AP119" s="272" t="e">
        <f>'Empirical Rule'!AP119</f>
        <v>#N/A</v>
      </c>
      <c r="AQ119" s="261"/>
      <c r="AR119" s="194">
        <f>'Empirical Rule'!AR119</f>
        <v>-0.83333333333333526</v>
      </c>
      <c r="AS119" s="194">
        <f>'Empirical Rule'!AS119</f>
        <v>0.158</v>
      </c>
      <c r="AT119" s="194">
        <f>'Empirical Rule'!AT119</f>
        <v>0.158</v>
      </c>
      <c r="AU119" s="194" t="str">
        <f>'Empirical Rule'!AU119</f>
        <v>x</v>
      </c>
    </row>
    <row r="120" spans="2:47" s="258" customFormat="1">
      <c r="V120" s="262"/>
      <c r="W120" s="194"/>
      <c r="X120" s="262">
        <f>'Empirical Rule'!X120</f>
        <v>0</v>
      </c>
      <c r="Y120" s="262">
        <f>'Empirical Rule'!Y120</f>
        <v>-0.02</v>
      </c>
      <c r="Z120" s="194">
        <f>'Empirical Rule'!Z120</f>
        <v>0</v>
      </c>
      <c r="AA120" s="272">
        <f>'Empirical Rule'!AA120</f>
        <v>0.3989422804014327</v>
      </c>
      <c r="AB120" s="261"/>
      <c r="AC120" s="193"/>
      <c r="AD120" s="193"/>
      <c r="AE120" s="193"/>
      <c r="AF120" s="193"/>
      <c r="AG120" s="193"/>
      <c r="AH120" s="193"/>
      <c r="AI120" s="261"/>
      <c r="AJ120" s="261"/>
      <c r="AK120" s="261"/>
      <c r="AL120" s="271">
        <f>'Empirical Rule'!AL120</f>
        <v>-0.16666666666666879</v>
      </c>
      <c r="AM120" s="272">
        <f>'Empirical Rule'!AM120</f>
        <v>0.39343971610193973</v>
      </c>
      <c r="AN120" s="272" t="e">
        <f>'Empirical Rule'!AN120</f>
        <v>#N/A</v>
      </c>
      <c r="AO120" s="272" t="e">
        <f>'Empirical Rule'!AO120</f>
        <v>#N/A</v>
      </c>
      <c r="AP120" s="272" t="e">
        <f>'Empirical Rule'!AP120</f>
        <v>#N/A</v>
      </c>
      <c r="AQ120" s="261"/>
      <c r="AR120" s="194">
        <f>'Empirical Rule'!AR120</f>
        <v>-0.66666666666666874</v>
      </c>
      <c r="AS120" s="194">
        <f>'Empirical Rule'!AS120</f>
        <v>0.158</v>
      </c>
      <c r="AT120" s="194">
        <f>'Empirical Rule'!AT120</f>
        <v>0.158</v>
      </c>
      <c r="AU120" s="194" t="str">
        <f>'Empirical Rule'!AU120</f>
        <v>x</v>
      </c>
    </row>
    <row r="121" spans="2:47" s="258" customFormat="1">
      <c r="V121" s="262"/>
      <c r="W121" s="194"/>
      <c r="X121" s="262">
        <f>'Empirical Rule'!X121</f>
        <v>1</v>
      </c>
      <c r="Y121" s="262">
        <f>'Empirical Rule'!Y121</f>
        <v>-0.02</v>
      </c>
      <c r="Z121" s="194" t="str">
        <f>'Empirical Rule'!Z121</f>
        <v>1z</v>
      </c>
      <c r="AA121" s="272">
        <f>'Empirical Rule'!AA121</f>
        <v>0.24197072451914337</v>
      </c>
      <c r="AB121" s="261"/>
      <c r="AC121" s="193"/>
      <c r="AD121" s="193"/>
      <c r="AE121" s="193"/>
      <c r="AF121" s="193"/>
      <c r="AG121" s="193"/>
      <c r="AH121" s="193"/>
      <c r="AI121" s="261"/>
      <c r="AJ121" s="261"/>
      <c r="AK121" s="261"/>
      <c r="AL121" s="271">
        <f>'Empirical Rule'!AL121</f>
        <v>-0.12500000000000214</v>
      </c>
      <c r="AM121" s="272">
        <f>'Empirical Rule'!AM121</f>
        <v>0.39583768694474941</v>
      </c>
      <c r="AN121" s="272" t="e">
        <f>'Empirical Rule'!AN121</f>
        <v>#N/A</v>
      </c>
      <c r="AO121" s="272" t="e">
        <f>'Empirical Rule'!AO121</f>
        <v>#N/A</v>
      </c>
      <c r="AP121" s="272" t="e">
        <f>'Empirical Rule'!AP121</f>
        <v>#N/A</v>
      </c>
      <c r="AQ121" s="261"/>
      <c r="AR121" s="194">
        <f>'Empirical Rule'!AR121</f>
        <v>-0.50000000000000222</v>
      </c>
      <c r="AS121" s="194">
        <f>'Empirical Rule'!AS121</f>
        <v>0.158</v>
      </c>
      <c r="AT121" s="194">
        <f>'Empirical Rule'!AT121</f>
        <v>0.158</v>
      </c>
      <c r="AU121" s="194" t="str">
        <f>'Empirical Rule'!AU121</f>
        <v>x</v>
      </c>
    </row>
    <row r="122" spans="2:47" s="258" customFormat="1">
      <c r="V122" s="262"/>
      <c r="W122" s="194"/>
      <c r="X122" s="262">
        <f>'Empirical Rule'!X122</f>
        <v>2</v>
      </c>
      <c r="Y122" s="262">
        <f>'Empirical Rule'!Y122</f>
        <v>-0.02</v>
      </c>
      <c r="Z122" s="194" t="str">
        <f>'Empirical Rule'!Z122</f>
        <v>2z</v>
      </c>
      <c r="AA122" s="272">
        <f>'Empirical Rule'!AA122</f>
        <v>5.3990966513188063E-2</v>
      </c>
      <c r="AB122" s="261"/>
      <c r="AC122" s="193"/>
      <c r="AD122" s="193"/>
      <c r="AE122" s="193"/>
      <c r="AF122" s="193"/>
      <c r="AG122" s="193"/>
      <c r="AH122" s="193"/>
      <c r="AI122" s="261"/>
      <c r="AJ122" s="261"/>
      <c r="AK122" s="261"/>
      <c r="AL122" s="271">
        <f>'Empirical Rule'!AL122</f>
        <v>-8.333333333333548E-2</v>
      </c>
      <c r="AM122" s="272">
        <f>'Empirical Rule'!AM122</f>
        <v>0.39755946625834188</v>
      </c>
      <c r="AN122" s="272" t="e">
        <f>'Empirical Rule'!AN122</f>
        <v>#N/A</v>
      </c>
      <c r="AO122" s="272" t="e">
        <f>'Empirical Rule'!AO122</f>
        <v>#N/A</v>
      </c>
      <c r="AP122" s="272" t="e">
        <f>'Empirical Rule'!AP122</f>
        <v>#N/A</v>
      </c>
      <c r="AQ122" s="261"/>
      <c r="AR122" s="194">
        <f>'Empirical Rule'!AR122</f>
        <v>-0.33333333333333548</v>
      </c>
      <c r="AS122" s="194">
        <f>'Empirical Rule'!AS122</f>
        <v>0.158</v>
      </c>
      <c r="AT122" s="194">
        <f>'Empirical Rule'!AT122</f>
        <v>0.158</v>
      </c>
      <c r="AU122" s="194" t="str">
        <f>'Empirical Rule'!AU122</f>
        <v>x</v>
      </c>
    </row>
    <row r="123" spans="2:47" s="258" customFormat="1">
      <c r="V123" s="262"/>
      <c r="W123" s="194"/>
      <c r="X123" s="262">
        <f>'Empirical Rule'!X123</f>
        <v>3</v>
      </c>
      <c r="Y123" s="262">
        <f>'Empirical Rule'!Y123</f>
        <v>-0.02</v>
      </c>
      <c r="Z123" s="194" t="str">
        <f>'Empirical Rule'!Z123</f>
        <v>3z</v>
      </c>
      <c r="AA123" s="272">
        <f>'Empirical Rule'!AA123</f>
        <v>4.4318484119380075E-3</v>
      </c>
      <c r="AB123" s="261"/>
      <c r="AC123" s="193"/>
      <c r="AD123" s="193"/>
      <c r="AE123" s="193"/>
      <c r="AF123" s="193"/>
      <c r="AG123" s="193"/>
      <c r="AH123" s="193"/>
      <c r="AI123" s="261"/>
      <c r="AJ123" s="261"/>
      <c r="AK123" s="261"/>
      <c r="AL123" s="271">
        <f>'Empirical Rule'!AL123</f>
        <v>-4.1666666666668815E-2</v>
      </c>
      <c r="AM123" s="272">
        <f>'Empirical Rule'!AM123</f>
        <v>0.39859612660068527</v>
      </c>
      <c r="AN123" s="272" t="e">
        <f>'Empirical Rule'!AN123</f>
        <v>#N/A</v>
      </c>
      <c r="AO123" s="272" t="e">
        <f>'Empirical Rule'!AO123</f>
        <v>#N/A</v>
      </c>
      <c r="AP123" s="272" t="e">
        <f>'Empirical Rule'!AP123</f>
        <v>#N/A</v>
      </c>
      <c r="AQ123" s="261"/>
      <c r="AR123" s="194">
        <f>'Empirical Rule'!AR123</f>
        <v>-0.16666666666666879</v>
      </c>
      <c r="AS123" s="194">
        <f>'Empirical Rule'!AS123</f>
        <v>0.158</v>
      </c>
      <c r="AT123" s="194">
        <f>'Empirical Rule'!AT123</f>
        <v>0.158</v>
      </c>
      <c r="AU123" s="194" t="str">
        <f>'Empirical Rule'!AU123</f>
        <v>x</v>
      </c>
    </row>
    <row r="124" spans="2:47" s="258" customFormat="1">
      <c r="V124" s="262"/>
      <c r="W124" s="194"/>
      <c r="X124" s="194"/>
      <c r="Y124" s="262"/>
      <c r="Z124" s="262"/>
      <c r="AA124" s="262"/>
      <c r="AB124" s="261"/>
      <c r="AC124" s="193"/>
      <c r="AD124" s="193"/>
      <c r="AE124" s="193"/>
      <c r="AF124" s="193"/>
      <c r="AG124" s="193"/>
      <c r="AH124" s="193"/>
      <c r="AI124" s="193"/>
      <c r="AJ124" s="261"/>
      <c r="AK124" s="261"/>
      <c r="AL124" s="271">
        <f>'Empirical Rule'!AL124</f>
        <v>-2.1510571102112408E-15</v>
      </c>
      <c r="AM124" s="272">
        <f>'Empirical Rule'!AM124</f>
        <v>0.3989422804014327</v>
      </c>
      <c r="AN124" s="272" t="e">
        <f>'Empirical Rule'!AN124</f>
        <v>#N/A</v>
      </c>
      <c r="AO124" s="272" t="e">
        <f>'Empirical Rule'!AO124</f>
        <v>#N/A</v>
      </c>
      <c r="AP124" s="272" t="e">
        <f>'Empirical Rule'!AP124</f>
        <v>#N/A</v>
      </c>
      <c r="AQ124" s="261"/>
      <c r="AR124" s="194">
        <f>'Empirical Rule'!AR124</f>
        <v>0.16666666666666449</v>
      </c>
      <c r="AS124" s="194">
        <f>'Empirical Rule'!AS124</f>
        <v>0.158</v>
      </c>
      <c r="AT124" s="194">
        <f>'Empirical Rule'!AT124</f>
        <v>0.158</v>
      </c>
      <c r="AU124" s="194" t="str">
        <f>'Empirical Rule'!AU124</f>
        <v>x</v>
      </c>
    </row>
    <row r="125" spans="2:47" s="258" customFormat="1">
      <c r="V125" s="276" t="str">
        <f>'Empirical Rule'!V125</f>
        <v>Empirical Rule</v>
      </c>
      <c r="W125" s="194"/>
      <c r="X125" s="194"/>
      <c r="Y125" s="262"/>
      <c r="Z125" s="262"/>
      <c r="AA125" s="262"/>
      <c r="AB125" s="261"/>
      <c r="AC125" s="193"/>
      <c r="AD125" s="193"/>
      <c r="AE125" s="193"/>
      <c r="AF125" s="193"/>
      <c r="AG125" s="193"/>
      <c r="AH125" s="193"/>
      <c r="AI125" s="193"/>
      <c r="AJ125" s="261"/>
      <c r="AK125" s="261"/>
      <c r="AL125" s="271">
        <f>'Empirical Rule'!AL125</f>
        <v>4.1666666666664513E-2</v>
      </c>
      <c r="AM125" s="272">
        <f>'Empirical Rule'!AM125</f>
        <v>0.39859612660068539</v>
      </c>
      <c r="AN125" s="272" t="e">
        <f>'Empirical Rule'!AN125</f>
        <v>#N/A</v>
      </c>
      <c r="AO125" s="272" t="e">
        <f>'Empirical Rule'!AO125</f>
        <v>#N/A</v>
      </c>
      <c r="AP125" s="272" t="e">
        <f>'Empirical Rule'!AP125</f>
        <v>#N/A</v>
      </c>
      <c r="AQ125" s="261"/>
      <c r="AR125" s="194">
        <f>'Empirical Rule'!AR125</f>
        <v>0.33333333333333115</v>
      </c>
      <c r="AS125" s="194">
        <f>'Empirical Rule'!AS125</f>
        <v>0.158</v>
      </c>
      <c r="AT125" s="194">
        <f>'Empirical Rule'!AT125</f>
        <v>0.158</v>
      </c>
      <c r="AU125" s="194" t="str">
        <f>'Empirical Rule'!AU125</f>
        <v>x</v>
      </c>
    </row>
    <row r="126" spans="2:47" s="258" customFormat="1">
      <c r="V126" s="269" t="str">
        <f>'Empirical Rule'!V126</f>
        <v>show</v>
      </c>
      <c r="W126" s="198" t="str">
        <f>'Empirical Rule'!W126</f>
        <v>height</v>
      </c>
      <c r="X126" s="270" t="str">
        <f>'Empirical Rule'!X126</f>
        <v>emp rule</v>
      </c>
      <c r="Y126" s="269" t="str">
        <f>'Empirical Rule'!Y126</f>
        <v>emp rule y</v>
      </c>
      <c r="Z126" s="270" t="str">
        <f>'Empirical Rule'!Z126</f>
        <v>emp rule labels</v>
      </c>
      <c r="AA126" s="262"/>
      <c r="AB126" s="261"/>
      <c r="AC126" s="261"/>
      <c r="AD126" s="261"/>
      <c r="AE126" s="261"/>
      <c r="AF126" s="261"/>
      <c r="AG126" s="261"/>
      <c r="AH126" s="261"/>
      <c r="AI126" s="193"/>
      <c r="AJ126" s="261"/>
      <c r="AK126" s="261"/>
      <c r="AL126" s="271">
        <f>'Empirical Rule'!AL126</f>
        <v>8.3333333333331178E-2</v>
      </c>
      <c r="AM126" s="272">
        <f>'Empirical Rule'!AM126</f>
        <v>0.39755946625834204</v>
      </c>
      <c r="AN126" s="272" t="e">
        <f>'Empirical Rule'!AN126</f>
        <v>#N/A</v>
      </c>
      <c r="AO126" s="272" t="e">
        <f>'Empirical Rule'!AO126</f>
        <v>#N/A</v>
      </c>
      <c r="AP126" s="272" t="e">
        <f>'Empirical Rule'!AP126</f>
        <v>#N/A</v>
      </c>
      <c r="AQ126" s="261"/>
      <c r="AR126" s="194">
        <f>'Empirical Rule'!AR126</f>
        <v>0.49999999999999789</v>
      </c>
      <c r="AS126" s="194">
        <f>'Empirical Rule'!AS126</f>
        <v>0.158</v>
      </c>
      <c r="AT126" s="194">
        <f>'Empirical Rule'!AT126</f>
        <v>0.158</v>
      </c>
      <c r="AU126" s="194" t="str">
        <f>'Empirical Rule'!AU126</f>
        <v>x</v>
      </c>
    </row>
    <row r="127" spans="2:47" s="258" customFormat="1">
      <c r="V127" s="262" t="str">
        <f>'Empirical Rule'!V127</f>
        <v>x</v>
      </c>
      <c r="W127" s="194">
        <f>'Empirical Rule'!W127</f>
        <v>-0.02</v>
      </c>
      <c r="X127" s="262">
        <f>'Empirical Rule'!X127</f>
        <v>-3.5</v>
      </c>
      <c r="Y127" s="262">
        <f>'Empirical Rule'!Y127</f>
        <v>-0.02</v>
      </c>
      <c r="Z127" s="273">
        <f>'Empirical Rule'!Z127</f>
        <v>5.0000000000000001E-3</v>
      </c>
      <c r="AA127" s="262"/>
      <c r="AB127" s="261"/>
      <c r="AC127" s="261"/>
      <c r="AD127" s="261"/>
      <c r="AE127" s="261"/>
      <c r="AF127" s="261"/>
      <c r="AG127" s="261"/>
      <c r="AH127" s="261"/>
      <c r="AI127" s="193"/>
      <c r="AJ127" s="261"/>
      <c r="AK127" s="261"/>
      <c r="AL127" s="271">
        <f>'Empirical Rule'!AL127</f>
        <v>0.12499999999999784</v>
      </c>
      <c r="AM127" s="272">
        <f>'Empirical Rule'!AM127</f>
        <v>0.39583768694474958</v>
      </c>
      <c r="AN127" s="272" t="e">
        <f>'Empirical Rule'!AN127</f>
        <v>#N/A</v>
      </c>
      <c r="AO127" s="272" t="e">
        <f>'Empirical Rule'!AO127</f>
        <v>#N/A</v>
      </c>
      <c r="AP127" s="272" t="e">
        <f>'Empirical Rule'!AP127</f>
        <v>#N/A</v>
      </c>
      <c r="AQ127" s="261"/>
      <c r="AR127" s="194">
        <f>'Empirical Rule'!AR127</f>
        <v>0.66666666666666441</v>
      </c>
      <c r="AS127" s="194">
        <f>'Empirical Rule'!AS127</f>
        <v>0.158</v>
      </c>
      <c r="AT127" s="194">
        <f>'Empirical Rule'!AT127</f>
        <v>0.158</v>
      </c>
      <c r="AU127" s="194" t="str">
        <f>'Empirical Rule'!AU127</f>
        <v>x</v>
      </c>
    </row>
    <row r="128" spans="2:47" s="258" customFormat="1">
      <c r="V128" s="262"/>
      <c r="W128" s="194"/>
      <c r="X128" s="262">
        <f>'Empirical Rule'!X128</f>
        <v>-2.5</v>
      </c>
      <c r="Y128" s="262">
        <f>'Empirical Rule'!Y128</f>
        <v>-0.02</v>
      </c>
      <c r="Z128" s="273">
        <f>'Empirical Rule'!Z128</f>
        <v>0.02</v>
      </c>
      <c r="AA128" s="262"/>
      <c r="AB128" s="261"/>
      <c r="AC128" s="261"/>
      <c r="AD128" s="261"/>
      <c r="AE128" s="261"/>
      <c r="AF128" s="261"/>
      <c r="AG128" s="261"/>
      <c r="AH128" s="261"/>
      <c r="AI128" s="193"/>
      <c r="AJ128" s="261"/>
      <c r="AK128" s="261"/>
      <c r="AL128" s="271">
        <f>'Empirical Rule'!AL128</f>
        <v>0.16666666666666449</v>
      </c>
      <c r="AM128" s="272">
        <f>'Empirical Rule'!AM128</f>
        <v>0.39343971610194006</v>
      </c>
      <c r="AN128" s="272" t="e">
        <f>'Empirical Rule'!AN128</f>
        <v>#N/A</v>
      </c>
      <c r="AO128" s="272" t="e">
        <f>'Empirical Rule'!AO128</f>
        <v>#N/A</v>
      </c>
      <c r="AP128" s="272" t="e">
        <f>'Empirical Rule'!AP128</f>
        <v>#N/A</v>
      </c>
      <c r="AQ128" s="261"/>
      <c r="AR128" s="194">
        <f>'Empirical Rule'!AR128</f>
        <v>0.83333333333333093</v>
      </c>
      <c r="AS128" s="194">
        <f>'Empirical Rule'!AS128</f>
        <v>0.158</v>
      </c>
      <c r="AT128" s="194">
        <f>'Empirical Rule'!AT128</f>
        <v>0.158</v>
      </c>
      <c r="AU128" s="194" t="str">
        <f>'Empirical Rule'!AU128</f>
        <v>x</v>
      </c>
    </row>
    <row r="129" spans="22:47" s="258" customFormat="1">
      <c r="V129" s="262"/>
      <c r="W129" s="194"/>
      <c r="X129" s="262">
        <f>'Empirical Rule'!X129</f>
        <v>-1.5</v>
      </c>
      <c r="Y129" s="262">
        <f>'Empirical Rule'!Y129</f>
        <v>-0.02</v>
      </c>
      <c r="Z129" s="273">
        <f>'Empirical Rule'!Z129</f>
        <v>0.13500000000000001</v>
      </c>
      <c r="AA129" s="262"/>
      <c r="AB129" s="261"/>
      <c r="AC129" s="261"/>
      <c r="AD129" s="261"/>
      <c r="AE129" s="261"/>
      <c r="AF129" s="261"/>
      <c r="AG129" s="261"/>
      <c r="AH129" s="261"/>
      <c r="AI129" s="193"/>
      <c r="AJ129" s="261"/>
      <c r="AK129" s="261"/>
      <c r="AL129" s="271">
        <f>'Empirical Rule'!AL129</f>
        <v>0.20833333333333115</v>
      </c>
      <c r="AM129" s="272">
        <f>'Empirical Rule'!AM129</f>
        <v>0.39037794394036252</v>
      </c>
      <c r="AN129" s="272" t="e">
        <f>'Empirical Rule'!AN129</f>
        <v>#N/A</v>
      </c>
      <c r="AO129" s="272" t="e">
        <f>'Empirical Rule'!AO129</f>
        <v>#N/A</v>
      </c>
      <c r="AP129" s="272" t="e">
        <f>'Empirical Rule'!AP129</f>
        <v>#N/A</v>
      </c>
      <c r="AQ129" s="261"/>
      <c r="AR129" s="194">
        <f>'Empirical Rule'!AR129</f>
        <v>1.1666666666666643</v>
      </c>
      <c r="AS129" s="194">
        <f>'Empirical Rule'!AS129</f>
        <v>0.158</v>
      </c>
      <c r="AT129" s="194">
        <f>'Empirical Rule'!AT129</f>
        <v>0.158</v>
      </c>
      <c r="AU129" s="194" t="str">
        <f>'Empirical Rule'!AU129</f>
        <v>x</v>
      </c>
    </row>
    <row r="130" spans="22:47" s="258" customFormat="1">
      <c r="V130" s="262"/>
      <c r="W130" s="194"/>
      <c r="X130" s="262">
        <f>'Empirical Rule'!X130</f>
        <v>-0.5</v>
      </c>
      <c r="Y130" s="262">
        <f>'Empirical Rule'!Y130</f>
        <v>-0.02</v>
      </c>
      <c r="Z130" s="273">
        <f>'Empirical Rule'!Z130</f>
        <v>0.34</v>
      </c>
      <c r="AA130" s="262"/>
      <c r="AB130" s="261"/>
      <c r="AC130" s="261"/>
      <c r="AD130" s="261"/>
      <c r="AE130" s="261"/>
      <c r="AF130" s="261"/>
      <c r="AG130" s="261"/>
      <c r="AH130" s="261"/>
      <c r="AI130" s="193"/>
      <c r="AJ130" s="261"/>
      <c r="AK130" s="261"/>
      <c r="AL130" s="271">
        <f>'Empirical Rule'!AL130</f>
        <v>0.24999999999999781</v>
      </c>
      <c r="AM130" s="272">
        <f>'Empirical Rule'!AM130</f>
        <v>0.3866681168028494</v>
      </c>
      <c r="AN130" s="272" t="e">
        <f>'Empirical Rule'!AN130</f>
        <v>#N/A</v>
      </c>
      <c r="AO130" s="272" t="e">
        <f>'Empirical Rule'!AO130</f>
        <v>#N/A</v>
      </c>
      <c r="AP130" s="272" t="e">
        <f>'Empirical Rule'!AP130</f>
        <v>#N/A</v>
      </c>
      <c r="AQ130" s="261"/>
      <c r="AR130" s="194">
        <f>'Empirical Rule'!AR130</f>
        <v>-1.1666666666666687</v>
      </c>
      <c r="AS130" s="194">
        <f>'Empirical Rule'!AS130</f>
        <v>0.182</v>
      </c>
      <c r="AT130" s="194">
        <f>'Empirical Rule'!AT130</f>
        <v>0.182</v>
      </c>
      <c r="AU130" s="194" t="str">
        <f>'Empirical Rule'!AU130</f>
        <v>x</v>
      </c>
    </row>
    <row r="131" spans="22:47" s="258" customFormat="1">
      <c r="V131" s="262"/>
      <c r="W131" s="194"/>
      <c r="X131" s="262">
        <f>'Empirical Rule'!X131</f>
        <v>0.5</v>
      </c>
      <c r="Y131" s="262">
        <f>'Empirical Rule'!Y131</f>
        <v>-0.02</v>
      </c>
      <c r="Z131" s="273">
        <f>'Empirical Rule'!Z131</f>
        <v>0.34</v>
      </c>
      <c r="AA131" s="262"/>
      <c r="AB131" s="261"/>
      <c r="AC131" s="261"/>
      <c r="AD131" s="261"/>
      <c r="AE131" s="261"/>
      <c r="AF131" s="261"/>
      <c r="AG131" s="261"/>
      <c r="AH131" s="261"/>
      <c r="AI131" s="193"/>
      <c r="AJ131" s="261"/>
      <c r="AK131" s="261"/>
      <c r="AL131" s="271">
        <f>'Empirical Rule'!AL131</f>
        <v>0.29166666666666446</v>
      </c>
      <c r="AM131" s="272">
        <f>'Empirical Rule'!AM131</f>
        <v>0.3823292022799169</v>
      </c>
      <c r="AN131" s="272" t="e">
        <f>'Empirical Rule'!AN131</f>
        <v>#N/A</v>
      </c>
      <c r="AO131" s="272" t="e">
        <f>'Empirical Rule'!AO131</f>
        <v>#N/A</v>
      </c>
      <c r="AP131" s="272" t="e">
        <f>'Empirical Rule'!AP131</f>
        <v>#N/A</v>
      </c>
      <c r="AQ131" s="261"/>
      <c r="AR131" s="194">
        <f>'Empirical Rule'!AR131</f>
        <v>-0.83333333333333526</v>
      </c>
      <c r="AS131" s="194">
        <f>'Empirical Rule'!AS131</f>
        <v>0.182</v>
      </c>
      <c r="AT131" s="194">
        <f>'Empirical Rule'!AT131</f>
        <v>0.182</v>
      </c>
      <c r="AU131" s="194" t="str">
        <f>'Empirical Rule'!AU131</f>
        <v>x</v>
      </c>
    </row>
    <row r="132" spans="22:47" s="258" customFormat="1">
      <c r="V132" s="262"/>
      <c r="W132" s="194"/>
      <c r="X132" s="262">
        <f>'Empirical Rule'!X132</f>
        <v>1.5</v>
      </c>
      <c r="Y132" s="262">
        <f>'Empirical Rule'!Y132</f>
        <v>-0.02</v>
      </c>
      <c r="Z132" s="273">
        <f>'Empirical Rule'!Z132</f>
        <v>0.13500000000000001</v>
      </c>
      <c r="AA132" s="262"/>
      <c r="AB132" s="261"/>
      <c r="AC132" s="261"/>
      <c r="AD132" s="261"/>
      <c r="AE132" s="261"/>
      <c r="AF132" s="261"/>
      <c r="AG132" s="261"/>
      <c r="AH132" s="261"/>
      <c r="AI132" s="193"/>
      <c r="AJ132" s="261"/>
      <c r="AK132" s="261"/>
      <c r="AL132" s="271">
        <f>'Empirical Rule'!AL132</f>
        <v>0.33333333333333115</v>
      </c>
      <c r="AM132" s="272">
        <f>'Empirical Rule'!AM132</f>
        <v>0.37738322769299348</v>
      </c>
      <c r="AN132" s="272" t="e">
        <f>'Empirical Rule'!AN132</f>
        <v>#N/A</v>
      </c>
      <c r="AO132" s="272" t="e">
        <f>'Empirical Rule'!AO132</f>
        <v>#N/A</v>
      </c>
      <c r="AP132" s="272" t="e">
        <f>'Empirical Rule'!AP132</f>
        <v>#N/A</v>
      </c>
      <c r="AQ132" s="261"/>
      <c r="AR132" s="194">
        <f>'Empirical Rule'!AR132</f>
        <v>-0.66666666666666874</v>
      </c>
      <c r="AS132" s="194">
        <f>'Empirical Rule'!AS132</f>
        <v>0.182</v>
      </c>
      <c r="AT132" s="194">
        <f>'Empirical Rule'!AT132</f>
        <v>0.182</v>
      </c>
      <c r="AU132" s="194" t="str">
        <f>'Empirical Rule'!AU132</f>
        <v>x</v>
      </c>
    </row>
    <row r="133" spans="22:47" s="258" customFormat="1">
      <c r="V133" s="262"/>
      <c r="W133" s="194"/>
      <c r="X133" s="262">
        <f>'Empirical Rule'!X133</f>
        <v>2.5</v>
      </c>
      <c r="Y133" s="262">
        <f>'Empirical Rule'!Y133</f>
        <v>-0.02</v>
      </c>
      <c r="Z133" s="273">
        <f>'Empirical Rule'!Z133</f>
        <v>0.02</v>
      </c>
      <c r="AA133" s="262"/>
      <c r="AB133" s="261"/>
      <c r="AC133" s="261"/>
      <c r="AD133" s="261"/>
      <c r="AE133" s="261"/>
      <c r="AF133" s="261"/>
      <c r="AG133" s="261"/>
      <c r="AH133" s="261"/>
      <c r="AI133" s="193"/>
      <c r="AJ133" s="261"/>
      <c r="AK133" s="261"/>
      <c r="AL133" s="271">
        <f>'Empirical Rule'!AL133</f>
        <v>0.37499999999999784</v>
      </c>
      <c r="AM133" s="272">
        <f>'Empirical Rule'!AM133</f>
        <v>0.37185509386976923</v>
      </c>
      <c r="AN133" s="272" t="e">
        <f>'Empirical Rule'!AN133</f>
        <v>#N/A</v>
      </c>
      <c r="AO133" s="272" t="e">
        <f>'Empirical Rule'!AO133</f>
        <v>#N/A</v>
      </c>
      <c r="AP133" s="272" t="e">
        <f>'Empirical Rule'!AP133</f>
        <v>#N/A</v>
      </c>
      <c r="AQ133" s="261"/>
      <c r="AR133" s="194">
        <f>'Empirical Rule'!AR133</f>
        <v>-0.50000000000000222</v>
      </c>
      <c r="AS133" s="194">
        <f>'Empirical Rule'!AS133</f>
        <v>0.182</v>
      </c>
      <c r="AT133" s="194">
        <f>'Empirical Rule'!AT133</f>
        <v>0.182</v>
      </c>
      <c r="AU133" s="194" t="str">
        <f>'Empirical Rule'!AU133</f>
        <v>x</v>
      </c>
    </row>
    <row r="134" spans="22:47" s="258" customFormat="1">
      <c r="V134" s="262"/>
      <c r="W134" s="194"/>
      <c r="X134" s="262">
        <f>'Empirical Rule'!X134</f>
        <v>3.5</v>
      </c>
      <c r="Y134" s="262">
        <f>'Empirical Rule'!Y134</f>
        <v>-0.02</v>
      </c>
      <c r="Z134" s="273">
        <f>'Empirical Rule'!Z134</f>
        <v>5.0000000000000001E-3</v>
      </c>
      <c r="AA134" s="262"/>
      <c r="AB134" s="261"/>
      <c r="AC134" s="261"/>
      <c r="AD134" s="261"/>
      <c r="AE134" s="261"/>
      <c r="AF134" s="261"/>
      <c r="AG134" s="261"/>
      <c r="AH134" s="261"/>
      <c r="AI134" s="193"/>
      <c r="AJ134" s="261"/>
      <c r="AK134" s="261"/>
      <c r="AL134" s="271">
        <f>'Empirical Rule'!AL134</f>
        <v>0.41666666666666452</v>
      </c>
      <c r="AM134" s="272">
        <f>'Empirical Rule'!AM134</f>
        <v>0.36577236641400274</v>
      </c>
      <c r="AN134" s="272" t="e">
        <f>'Empirical Rule'!AN134</f>
        <v>#N/A</v>
      </c>
      <c r="AO134" s="272" t="e">
        <f>'Empirical Rule'!AO134</f>
        <v>#N/A</v>
      </c>
      <c r="AP134" s="272" t="e">
        <f>'Empirical Rule'!AP134</f>
        <v>#N/A</v>
      </c>
      <c r="AQ134" s="261"/>
      <c r="AR134" s="194">
        <f>'Empirical Rule'!AR134</f>
        <v>-0.33333333333333548</v>
      </c>
      <c r="AS134" s="194">
        <f>'Empirical Rule'!AS134</f>
        <v>0.182</v>
      </c>
      <c r="AT134" s="194">
        <f>'Empirical Rule'!AT134</f>
        <v>0.182</v>
      </c>
      <c r="AU134" s="194" t="str">
        <f>'Empirical Rule'!AU134</f>
        <v>x</v>
      </c>
    </row>
    <row r="135" spans="22:47" s="258" customFormat="1">
      <c r="V135" s="262"/>
      <c r="W135" s="194"/>
      <c r="X135" s="194"/>
      <c r="Y135" s="262"/>
      <c r="Z135" s="262"/>
      <c r="AA135" s="262"/>
      <c r="AB135" s="261"/>
      <c r="AC135" s="261"/>
      <c r="AD135" s="261"/>
      <c r="AE135" s="261"/>
      <c r="AF135" s="261"/>
      <c r="AG135" s="261"/>
      <c r="AH135" s="261"/>
      <c r="AI135" s="193"/>
      <c r="AJ135" s="261"/>
      <c r="AK135" s="261"/>
      <c r="AL135" s="271">
        <f>'Empirical Rule'!AL135</f>
        <v>0.45833333333333121</v>
      </c>
      <c r="AM135" s="272">
        <f>'Empirical Rule'!AM135</f>
        <v>0.35916504691680978</v>
      </c>
      <c r="AN135" s="272" t="e">
        <f>'Empirical Rule'!AN135</f>
        <v>#N/A</v>
      </c>
      <c r="AO135" s="272" t="e">
        <f>'Empirical Rule'!AO135</f>
        <v>#N/A</v>
      </c>
      <c r="AP135" s="272" t="e">
        <f>'Empirical Rule'!AP135</f>
        <v>#N/A</v>
      </c>
      <c r="AQ135" s="261"/>
      <c r="AR135" s="194">
        <f>'Empirical Rule'!AR135</f>
        <v>-0.16666666666666879</v>
      </c>
      <c r="AS135" s="194">
        <f>'Empirical Rule'!AS135</f>
        <v>0.182</v>
      </c>
      <c r="AT135" s="194">
        <f>'Empirical Rule'!AT135</f>
        <v>0.182</v>
      </c>
      <c r="AU135" s="194" t="str">
        <f>'Empirical Rule'!AU135</f>
        <v>x</v>
      </c>
    </row>
    <row r="136" spans="22:47" s="258" customFormat="1">
      <c r="V136" s="276" t="str">
        <f>'Empirical Rule'!V136</f>
        <v>Cumulative Percent</v>
      </c>
      <c r="W136" s="194"/>
      <c r="X136" s="194"/>
      <c r="Y136" s="262"/>
      <c r="Z136" s="262"/>
      <c r="AA136" s="262"/>
      <c r="AB136" s="261"/>
      <c r="AC136" s="261"/>
      <c r="AD136" s="261"/>
      <c r="AE136" s="261"/>
      <c r="AF136" s="261"/>
      <c r="AG136" s="261"/>
      <c r="AH136" s="261"/>
      <c r="AI136" s="261"/>
      <c r="AJ136" s="261"/>
      <c r="AK136" s="261"/>
      <c r="AL136" s="271">
        <f>'Empirical Rule'!AL136</f>
        <v>0.49999999999999789</v>
      </c>
      <c r="AM136" s="272">
        <f>'Empirical Rule'!AM136</f>
        <v>0.35206532676429986</v>
      </c>
      <c r="AN136" s="272" t="e">
        <f>'Empirical Rule'!AN136</f>
        <v>#N/A</v>
      </c>
      <c r="AO136" s="272" t="e">
        <f>'Empirical Rule'!AO136</f>
        <v>#N/A</v>
      </c>
      <c r="AP136" s="272" t="e">
        <f>'Empirical Rule'!AP136</f>
        <v>#N/A</v>
      </c>
      <c r="AQ136" s="261"/>
      <c r="AR136" s="194">
        <f>'Empirical Rule'!AR136</f>
        <v>0.16666666666666449</v>
      </c>
      <c r="AS136" s="194">
        <f>'Empirical Rule'!AS136</f>
        <v>0.182</v>
      </c>
      <c r="AT136" s="194">
        <f>'Empirical Rule'!AT136</f>
        <v>0.182</v>
      </c>
      <c r="AU136" s="194" t="str">
        <f>'Empirical Rule'!AU136</f>
        <v>x</v>
      </c>
    </row>
    <row r="137" spans="22:47" s="258" customFormat="1">
      <c r="V137" s="269" t="str">
        <f>'Empirical Rule'!V137</f>
        <v>show</v>
      </c>
      <c r="W137" s="198" t="str">
        <f>'Empirical Rule'!W137</f>
        <v>height</v>
      </c>
      <c r="X137" s="269" t="str">
        <f>'Empirical Rule'!X137</f>
        <v>cumm prob</v>
      </c>
      <c r="Y137" s="270" t="str">
        <f>'Empirical Rule'!Y137</f>
        <v>cumm prob y</v>
      </c>
      <c r="Z137" s="269" t="str">
        <f>'Empirical Rule'!Z137</f>
        <v>cumm prob values</v>
      </c>
      <c r="AA137" s="269" t="str">
        <f>'Empirical Rule'!AA137</f>
        <v>cumm prob labels</v>
      </c>
      <c r="AB137" s="261"/>
      <c r="AC137" s="261"/>
      <c r="AD137" s="261"/>
      <c r="AE137" s="261"/>
      <c r="AF137" s="261"/>
      <c r="AG137" s="261"/>
      <c r="AH137" s="261"/>
      <c r="AI137" s="261"/>
      <c r="AJ137" s="261"/>
      <c r="AK137" s="261"/>
      <c r="AL137" s="271">
        <f>'Empirical Rule'!AL137</f>
        <v>0.54166666666666452</v>
      </c>
      <c r="AM137" s="272">
        <f>'Empirical Rule'!AM137</f>
        <v>0.34450732636471298</v>
      </c>
      <c r="AN137" s="272" t="e">
        <f>'Empirical Rule'!AN137</f>
        <v>#N/A</v>
      </c>
      <c r="AO137" s="272" t="e">
        <f>'Empirical Rule'!AO137</f>
        <v>#N/A</v>
      </c>
      <c r="AP137" s="272" t="e">
        <f>'Empirical Rule'!AP137</f>
        <v>#N/A</v>
      </c>
      <c r="AQ137" s="261"/>
      <c r="AR137" s="194">
        <f>'Empirical Rule'!AR137</f>
        <v>0.33333333333333115</v>
      </c>
      <c r="AS137" s="194">
        <f>'Empirical Rule'!AS137</f>
        <v>0.182</v>
      </c>
      <c r="AT137" s="194">
        <f>'Empirical Rule'!AT137</f>
        <v>0.182</v>
      </c>
      <c r="AU137" s="194" t="str">
        <f>'Empirical Rule'!AU137</f>
        <v>x</v>
      </c>
    </row>
    <row r="138" spans="22:47" s="258" customFormat="1">
      <c r="V138" s="286">
        <f>'Empirical Rule'!V138</f>
        <v>0</v>
      </c>
      <c r="W138" s="194">
        <f>'Empirical Rule'!W138</f>
        <v>-0.05</v>
      </c>
      <c r="X138" s="262">
        <f>'Empirical Rule'!X138</f>
        <v>-3</v>
      </c>
      <c r="Y138" s="262" t="e">
        <f>'Empirical Rule'!Y138</f>
        <v>#N/A</v>
      </c>
      <c r="Z138" s="287">
        <f>'Empirical Rule'!Z138</f>
        <v>5.0000000000000001E-3</v>
      </c>
      <c r="AA138" s="288" t="str">
        <f>'Empirical Rule'!AA138</f>
        <v>⟵ 0.5%</v>
      </c>
      <c r="AB138" s="261"/>
      <c r="AC138" s="261"/>
      <c r="AD138" s="261"/>
      <c r="AE138" s="261"/>
      <c r="AF138" s="261"/>
      <c r="AG138" s="261"/>
      <c r="AH138" s="261"/>
      <c r="AI138" s="261"/>
      <c r="AJ138" s="261"/>
      <c r="AK138" s="261"/>
      <c r="AL138" s="271">
        <f>'Empirical Rule'!AL138</f>
        <v>0.58333333333333115</v>
      </c>
      <c r="AM138" s="272">
        <f>'Empirical Rule'!AM138</f>
        <v>0.3365268227449536</v>
      </c>
      <c r="AN138" s="272" t="e">
        <f>'Empirical Rule'!AN138</f>
        <v>#N/A</v>
      </c>
      <c r="AO138" s="272" t="e">
        <f>'Empirical Rule'!AO138</f>
        <v>#N/A</v>
      </c>
      <c r="AP138" s="272" t="e">
        <f>'Empirical Rule'!AP138</f>
        <v>#N/A</v>
      </c>
      <c r="AQ138" s="261"/>
      <c r="AR138" s="194">
        <f>'Empirical Rule'!AR138</f>
        <v>0.49999999999999789</v>
      </c>
      <c r="AS138" s="194">
        <f>'Empirical Rule'!AS138</f>
        <v>0.182</v>
      </c>
      <c r="AT138" s="194">
        <f>'Empirical Rule'!AT138</f>
        <v>0.182</v>
      </c>
      <c r="AU138" s="194" t="str">
        <f>'Empirical Rule'!AU138</f>
        <v>x</v>
      </c>
    </row>
    <row r="139" spans="22:47" s="258" customFormat="1">
      <c r="V139" s="262"/>
      <c r="W139" s="194"/>
      <c r="X139" s="262">
        <f>'Empirical Rule'!X139</f>
        <v>-2</v>
      </c>
      <c r="Y139" s="262" t="e">
        <f>'Empirical Rule'!Y139</f>
        <v>#N/A</v>
      </c>
      <c r="Z139" s="287">
        <f>'Empirical Rule'!Z139</f>
        <v>2.5000000000000001E-2</v>
      </c>
      <c r="AA139" s="288" t="str">
        <f>'Empirical Rule'!AA139</f>
        <v>⟵ 2.5%</v>
      </c>
      <c r="AB139" s="261"/>
      <c r="AC139" s="261"/>
      <c r="AD139" s="261"/>
      <c r="AE139" s="261"/>
      <c r="AF139" s="261"/>
      <c r="AG139" s="261"/>
      <c r="AH139" s="261"/>
      <c r="AI139" s="261"/>
      <c r="AJ139" s="261"/>
      <c r="AK139" s="261"/>
      <c r="AL139" s="271">
        <f>'Empirical Rule'!AL139</f>
        <v>0.62499999999999778</v>
      </c>
      <c r="AM139" s="272">
        <f>'Empirical Rule'!AM139</f>
        <v>0.32816096855037552</v>
      </c>
      <c r="AN139" s="272" t="e">
        <f>'Empirical Rule'!AN139</f>
        <v>#N/A</v>
      </c>
      <c r="AO139" s="272" t="e">
        <f>'Empirical Rule'!AO139</f>
        <v>#N/A</v>
      </c>
      <c r="AP139" s="272" t="e">
        <f>'Empirical Rule'!AP139</f>
        <v>#N/A</v>
      </c>
      <c r="AQ139" s="261"/>
      <c r="AR139" s="194">
        <f>'Empirical Rule'!AR139</f>
        <v>0.66666666666666441</v>
      </c>
      <c r="AS139" s="194">
        <f>'Empirical Rule'!AS139</f>
        <v>0.182</v>
      </c>
      <c r="AT139" s="194">
        <f>'Empirical Rule'!AT139</f>
        <v>0.182</v>
      </c>
      <c r="AU139" s="194" t="str">
        <f>'Empirical Rule'!AU139</f>
        <v>x</v>
      </c>
    </row>
    <row r="140" spans="22:47" s="258" customFormat="1">
      <c r="V140" s="262"/>
      <c r="W140" s="194"/>
      <c r="X140" s="262">
        <f>'Empirical Rule'!X140</f>
        <v>-1</v>
      </c>
      <c r="Y140" s="262" t="e">
        <f>'Empirical Rule'!Y140</f>
        <v>#N/A</v>
      </c>
      <c r="Z140" s="287">
        <f>'Empirical Rule'!Z140</f>
        <v>0.16</v>
      </c>
      <c r="AA140" s="288" t="str">
        <f>'Empirical Rule'!AA140</f>
        <v>⟵ 16.0%</v>
      </c>
      <c r="AB140" s="261"/>
      <c r="AC140" s="261"/>
      <c r="AD140" s="261"/>
      <c r="AE140" s="261"/>
      <c r="AF140" s="261"/>
      <c r="AG140" s="261"/>
      <c r="AH140" s="261"/>
      <c r="AI140" s="261"/>
      <c r="AJ140" s="261"/>
      <c r="AK140" s="261"/>
      <c r="AL140" s="271">
        <f>'Empirical Rule'!AL140</f>
        <v>0.66666666666666441</v>
      </c>
      <c r="AM140" s="272">
        <f>'Empirical Rule'!AM140</f>
        <v>0.31944800552235275</v>
      </c>
      <c r="AN140" s="272" t="e">
        <f>'Empirical Rule'!AN140</f>
        <v>#N/A</v>
      </c>
      <c r="AO140" s="272" t="e">
        <f>'Empirical Rule'!AO140</f>
        <v>#N/A</v>
      </c>
      <c r="AP140" s="272" t="e">
        <f>'Empirical Rule'!AP140</f>
        <v>#N/A</v>
      </c>
      <c r="AQ140" s="261"/>
      <c r="AR140" s="194">
        <f>'Empirical Rule'!AR140</f>
        <v>0.83333333333333093</v>
      </c>
      <c r="AS140" s="194">
        <f>'Empirical Rule'!AS140</f>
        <v>0.182</v>
      </c>
      <c r="AT140" s="194">
        <f>'Empirical Rule'!AT140</f>
        <v>0.182</v>
      </c>
      <c r="AU140" s="194" t="str">
        <f>'Empirical Rule'!AU140</f>
        <v>x</v>
      </c>
    </row>
    <row r="141" spans="22:47" s="258" customFormat="1">
      <c r="V141" s="262"/>
      <c r="W141" s="194"/>
      <c r="X141" s="262">
        <f>'Empirical Rule'!X141</f>
        <v>0</v>
      </c>
      <c r="Y141" s="262" t="e">
        <f>'Empirical Rule'!Y141</f>
        <v>#N/A</v>
      </c>
      <c r="Z141" s="287">
        <f>'Empirical Rule'!Z141</f>
        <v>0.5</v>
      </c>
      <c r="AA141" s="288" t="str">
        <f>'Empirical Rule'!AA141</f>
        <v>⟵ 50.0%</v>
      </c>
      <c r="AB141" s="261"/>
      <c r="AC141" s="261"/>
      <c r="AD141" s="261"/>
      <c r="AE141" s="261"/>
      <c r="AF141" s="261"/>
      <c r="AG141" s="261"/>
      <c r="AH141" s="261"/>
      <c r="AI141" s="261"/>
      <c r="AJ141" s="261"/>
      <c r="AK141" s="261"/>
      <c r="AL141" s="271">
        <f>'Empirical Rule'!AL141</f>
        <v>0.70833333333333104</v>
      </c>
      <c r="AM141" s="272">
        <f>'Empirical Rule'!AM141</f>
        <v>0.31042697552584309</v>
      </c>
      <c r="AN141" s="272" t="e">
        <f>'Empirical Rule'!AN141</f>
        <v>#N/A</v>
      </c>
      <c r="AO141" s="272" t="e">
        <f>'Empirical Rule'!AO141</f>
        <v>#N/A</v>
      </c>
      <c r="AP141" s="272" t="e">
        <f>'Empirical Rule'!AP141</f>
        <v>#N/A</v>
      </c>
      <c r="AQ141" s="261"/>
      <c r="AR141" s="194">
        <f>'Empirical Rule'!AR141</f>
        <v>1.1666666666666643</v>
      </c>
      <c r="AS141" s="194">
        <f>'Empirical Rule'!AS141</f>
        <v>0.182</v>
      </c>
      <c r="AT141" s="194">
        <f>'Empirical Rule'!AT141</f>
        <v>0.182</v>
      </c>
      <c r="AU141" s="194" t="str">
        <f>'Empirical Rule'!AU141</f>
        <v>x</v>
      </c>
    </row>
    <row r="142" spans="22:47" s="258" customFormat="1">
      <c r="V142" s="262"/>
      <c r="W142" s="194"/>
      <c r="X142" s="262">
        <f>'Empirical Rule'!X142</f>
        <v>1</v>
      </c>
      <c r="Y142" s="262" t="e">
        <f>'Empirical Rule'!Y142</f>
        <v>#N/A</v>
      </c>
      <c r="Z142" s="287">
        <f>'Empirical Rule'!Z142</f>
        <v>0.84000000000000008</v>
      </c>
      <c r="AA142" s="288" t="str">
        <f>'Empirical Rule'!AA142</f>
        <v>⟵ 84.0%</v>
      </c>
      <c r="AB142" s="261"/>
      <c r="AC142" s="261"/>
      <c r="AD142" s="261"/>
      <c r="AE142" s="261"/>
      <c r="AF142" s="261"/>
      <c r="AG142" s="261"/>
      <c r="AH142" s="261"/>
      <c r="AI142" s="261"/>
      <c r="AJ142" s="261"/>
      <c r="AK142" s="261"/>
      <c r="AL142" s="271">
        <f>'Empirical Rule'!AL142</f>
        <v>0.74999999999999767</v>
      </c>
      <c r="AM142" s="272">
        <f>'Empirical Rule'!AM142</f>
        <v>0.30113743215480498</v>
      </c>
      <c r="AN142" s="272" t="e">
        <f>'Empirical Rule'!AN142</f>
        <v>#N/A</v>
      </c>
      <c r="AO142" s="272" t="e">
        <f>'Empirical Rule'!AO142</f>
        <v>#N/A</v>
      </c>
      <c r="AP142" s="272" t="e">
        <f>'Empirical Rule'!AP142</f>
        <v>#N/A</v>
      </c>
      <c r="AQ142" s="261"/>
      <c r="AR142" s="194">
        <f>'Empirical Rule'!AR142</f>
        <v>-0.83333333333333526</v>
      </c>
      <c r="AS142" s="194">
        <f>'Empirical Rule'!AS142</f>
        <v>0.20599999999999999</v>
      </c>
      <c r="AT142" s="194">
        <f>'Empirical Rule'!AT142</f>
        <v>0.20599999999999999</v>
      </c>
      <c r="AU142" s="194" t="str">
        <f>'Empirical Rule'!AU142</f>
        <v>x</v>
      </c>
    </row>
    <row r="143" spans="22:47" s="258" customFormat="1">
      <c r="V143" s="262"/>
      <c r="W143" s="194"/>
      <c r="X143" s="262">
        <f>'Empirical Rule'!X143</f>
        <v>2</v>
      </c>
      <c r="Y143" s="262" t="e">
        <f>'Empirical Rule'!Y143</f>
        <v>#N/A</v>
      </c>
      <c r="Z143" s="287">
        <f>'Empirical Rule'!Z143</f>
        <v>0.97500000000000009</v>
      </c>
      <c r="AA143" s="288" t="str">
        <f>'Empirical Rule'!AA143</f>
        <v>⟵ 97.5%</v>
      </c>
      <c r="AB143" s="261"/>
      <c r="AC143" s="261"/>
      <c r="AD143" s="261"/>
      <c r="AE143" s="261"/>
      <c r="AF143" s="261"/>
      <c r="AG143" s="261"/>
      <c r="AH143" s="261"/>
      <c r="AI143" s="261"/>
      <c r="AJ143" s="261"/>
      <c r="AK143" s="261"/>
      <c r="AL143" s="271">
        <f>'Empirical Rule'!AL143</f>
        <v>0.7916666666666643</v>
      </c>
      <c r="AM143" s="272">
        <f>'Empirical Rule'!AM143</f>
        <v>0.29161915585865616</v>
      </c>
      <c r="AN143" s="272" t="e">
        <f>'Empirical Rule'!AN143</f>
        <v>#N/A</v>
      </c>
      <c r="AO143" s="272" t="e">
        <f>'Empirical Rule'!AO143</f>
        <v>#N/A</v>
      </c>
      <c r="AP143" s="272" t="e">
        <f>'Empirical Rule'!AP143</f>
        <v>#N/A</v>
      </c>
      <c r="AQ143" s="261"/>
      <c r="AR143" s="194">
        <f>'Empirical Rule'!AR143</f>
        <v>-0.66666666666666874</v>
      </c>
      <c r="AS143" s="194">
        <f>'Empirical Rule'!AS143</f>
        <v>0.20599999999999999</v>
      </c>
      <c r="AT143" s="194">
        <f>'Empirical Rule'!AT143</f>
        <v>0.20599999999999999</v>
      </c>
      <c r="AU143" s="194" t="str">
        <f>'Empirical Rule'!AU143</f>
        <v>x</v>
      </c>
    </row>
    <row r="144" spans="22:47" s="258" customFormat="1">
      <c r="V144" s="262"/>
      <c r="W144" s="194"/>
      <c r="X144" s="262">
        <f>'Empirical Rule'!X144</f>
        <v>3</v>
      </c>
      <c r="Y144" s="262" t="e">
        <f>'Empirical Rule'!Y144</f>
        <v>#N/A</v>
      </c>
      <c r="Z144" s="287">
        <f>'Empirical Rule'!Z144</f>
        <v>0.99500000000000011</v>
      </c>
      <c r="AA144" s="288" t="str">
        <f>'Empirical Rule'!AA144</f>
        <v>⟵ 99.5%</v>
      </c>
      <c r="AB144" s="261"/>
      <c r="AC144" s="261"/>
      <c r="AD144" s="261"/>
      <c r="AE144" s="261"/>
      <c r="AF144" s="261"/>
      <c r="AG144" s="261"/>
      <c r="AH144" s="261"/>
      <c r="AI144" s="261"/>
      <c r="AJ144" s="261"/>
      <c r="AK144" s="261"/>
      <c r="AL144" s="271">
        <f>'Empirical Rule'!AL144</f>
        <v>0.83333333333333093</v>
      </c>
      <c r="AM144" s="272">
        <f>'Empirical Rule'!AM144</f>
        <v>0.2819118754103031</v>
      </c>
      <c r="AN144" s="272" t="e">
        <f>'Empirical Rule'!AN144</f>
        <v>#N/A</v>
      </c>
      <c r="AO144" s="272" t="e">
        <f>'Empirical Rule'!AO144</f>
        <v>#N/A</v>
      </c>
      <c r="AP144" s="272" t="e">
        <f>'Empirical Rule'!AP144</f>
        <v>#N/A</v>
      </c>
      <c r="AQ144" s="261"/>
      <c r="AR144" s="194">
        <f>'Empirical Rule'!AR144</f>
        <v>-0.50000000000000222</v>
      </c>
      <c r="AS144" s="194">
        <f>'Empirical Rule'!AS144</f>
        <v>0.20599999999999999</v>
      </c>
      <c r="AT144" s="194">
        <f>'Empirical Rule'!AT144</f>
        <v>0.20599999999999999</v>
      </c>
      <c r="AU144" s="194" t="str">
        <f>'Empirical Rule'!AU144</f>
        <v>x</v>
      </c>
    </row>
    <row r="145" spans="8:47" s="258" customFormat="1">
      <c r="V145" s="262"/>
      <c r="W145" s="194"/>
      <c r="X145" s="194"/>
      <c r="Y145" s="262"/>
      <c r="Z145" s="262"/>
      <c r="AA145" s="262"/>
      <c r="AB145" s="261"/>
      <c r="AC145" s="261"/>
      <c r="AD145" s="261"/>
      <c r="AE145" s="261"/>
      <c r="AF145" s="261"/>
      <c r="AG145" s="261"/>
      <c r="AH145" s="261"/>
      <c r="AI145" s="261"/>
      <c r="AJ145" s="261"/>
      <c r="AK145" s="261"/>
      <c r="AL145" s="271">
        <f>'Empirical Rule'!AL145</f>
        <v>0.87499999999999756</v>
      </c>
      <c r="AM145" s="272">
        <f>'Empirical Rule'!AM145</f>
        <v>0.27205499837854408</v>
      </c>
      <c r="AN145" s="272" t="e">
        <f>'Empirical Rule'!AN145</f>
        <v>#N/A</v>
      </c>
      <c r="AO145" s="272" t="e">
        <f>'Empirical Rule'!AO145</f>
        <v>#N/A</v>
      </c>
      <c r="AP145" s="272" t="e">
        <f>'Empirical Rule'!AP145</f>
        <v>#N/A</v>
      </c>
      <c r="AQ145" s="261"/>
      <c r="AR145" s="194">
        <f>'Empirical Rule'!AR145</f>
        <v>-0.33333333333333548</v>
      </c>
      <c r="AS145" s="194">
        <f>'Empirical Rule'!AS145</f>
        <v>0.20599999999999999</v>
      </c>
      <c r="AT145" s="194">
        <f>'Empirical Rule'!AT145</f>
        <v>0.20599999999999999</v>
      </c>
      <c r="AU145" s="194" t="str">
        <f>'Empirical Rule'!AU145</f>
        <v>x</v>
      </c>
    </row>
    <row r="146" spans="8:47" s="258" customFormat="1">
      <c r="V146" s="276" t="str">
        <f>'Empirical Rule'!V146</f>
        <v>X1 raw axis</v>
      </c>
      <c r="W146" s="194"/>
      <c r="X146" s="194"/>
      <c r="Y146" s="262"/>
      <c r="Z146" s="262"/>
      <c r="AA146" s="262"/>
      <c r="AB146" s="261"/>
      <c r="AC146" s="261"/>
      <c r="AD146" s="261"/>
      <c r="AE146" s="261"/>
      <c r="AF146" s="261"/>
      <c r="AG146" s="261"/>
      <c r="AH146" s="261"/>
      <c r="AI146" s="261"/>
      <c r="AJ146" s="261"/>
      <c r="AK146" s="261"/>
      <c r="AL146" s="271">
        <f>'Empirical Rule'!AL146</f>
        <v>0.91666666666666419</v>
      </c>
      <c r="AM146" s="272">
        <f>'Empirical Rule'!AM146</f>
        <v>0.262087353078302</v>
      </c>
      <c r="AN146" s="272" t="e">
        <f>'Empirical Rule'!AN146</f>
        <v>#N/A</v>
      </c>
      <c r="AO146" s="272" t="e">
        <f>'Empirical Rule'!AO146</f>
        <v>#N/A</v>
      </c>
      <c r="AP146" s="272" t="e">
        <f>'Empirical Rule'!AP146</f>
        <v>#N/A</v>
      </c>
      <c r="AQ146" s="261"/>
      <c r="AR146" s="194">
        <f>'Empirical Rule'!AR146</f>
        <v>-0.16666666666666879</v>
      </c>
      <c r="AS146" s="194">
        <f>'Empirical Rule'!AS146</f>
        <v>0.20599999999999999</v>
      </c>
      <c r="AT146" s="194">
        <f>'Empirical Rule'!AT146</f>
        <v>0.20599999999999999</v>
      </c>
      <c r="AU146" s="194" t="str">
        <f>'Empirical Rule'!AU146</f>
        <v>x</v>
      </c>
    </row>
    <row r="147" spans="8:47" s="258" customFormat="1" ht="14">
      <c r="H147" s="193"/>
      <c r="I147" s="193"/>
      <c r="J147" s="193"/>
      <c r="K147" s="193"/>
      <c r="L147" s="193"/>
      <c r="M147" s="193"/>
      <c r="N147" s="193"/>
      <c r="O147" s="193"/>
      <c r="P147" s="193"/>
      <c r="Q147" s="193"/>
      <c r="R147" s="193"/>
      <c r="S147" s="193"/>
      <c r="T147" s="193"/>
      <c r="U147" s="193"/>
      <c r="V147" s="269" t="str">
        <f>'Empirical Rule'!V147</f>
        <v>show</v>
      </c>
      <c r="W147" s="198" t="str">
        <f>'Empirical Rule'!W147</f>
        <v>height</v>
      </c>
      <c r="X147" s="270" t="str">
        <f>'Empirical Rule'!X147</f>
        <v>X1 raw normal pop axis</v>
      </c>
      <c r="Y147" s="270" t="str">
        <f>'Empirical Rule'!Y147</f>
        <v>normal pop y</v>
      </c>
      <c r="Z147" s="270" t="str">
        <f>'Empirical Rule'!Z147</f>
        <v>normal pop raw labels</v>
      </c>
      <c r="AA147" s="262"/>
      <c r="AB147" s="261"/>
      <c r="AC147" s="261"/>
      <c r="AD147" s="261"/>
      <c r="AE147" s="261"/>
      <c r="AF147" s="261"/>
      <c r="AG147" s="261"/>
      <c r="AH147" s="261"/>
      <c r="AI147" s="261"/>
      <c r="AJ147" s="261"/>
      <c r="AK147" s="261"/>
      <c r="AL147" s="271">
        <f>'Empirical Rule'!AL147</f>
        <v>0.95833333333333082</v>
      </c>
      <c r="AM147" s="272">
        <f>'Empirical Rule'!AM147</f>
        <v>0.25204694425504581</v>
      </c>
      <c r="AN147" s="272" t="e">
        <f>'Empirical Rule'!AN147</f>
        <v>#N/A</v>
      </c>
      <c r="AO147" s="272" t="e">
        <f>'Empirical Rule'!AO147</f>
        <v>#N/A</v>
      </c>
      <c r="AP147" s="272" t="e">
        <f>'Empirical Rule'!AP147</f>
        <v>#N/A</v>
      </c>
      <c r="AQ147" s="261"/>
      <c r="AR147" s="194">
        <f>'Empirical Rule'!AR147</f>
        <v>0.16666666666666449</v>
      </c>
      <c r="AS147" s="194">
        <f>'Empirical Rule'!AS147</f>
        <v>0.20599999999999999</v>
      </c>
      <c r="AT147" s="194">
        <f>'Empirical Rule'!AT147</f>
        <v>0.20599999999999999</v>
      </c>
      <c r="AU147" s="194" t="str">
        <f>'Empirical Rule'!AU147</f>
        <v>x</v>
      </c>
    </row>
    <row r="148" spans="8:47" s="258" customFormat="1">
      <c r="H148" s="193"/>
      <c r="I148" s="193"/>
      <c r="J148" s="193"/>
      <c r="K148" s="193"/>
      <c r="L148" s="193"/>
      <c r="M148" s="193"/>
      <c r="N148" s="193"/>
      <c r="O148" s="193"/>
      <c r="P148" s="193"/>
      <c r="Q148" s="193"/>
      <c r="R148" s="193"/>
      <c r="S148" s="193"/>
      <c r="T148" s="193"/>
      <c r="U148" s="193"/>
      <c r="V148" s="262" t="str">
        <f>'Empirical Rule'!V148</f>
        <v>x</v>
      </c>
      <c r="W148" s="194">
        <f>'Empirical Rule'!W148</f>
        <v>-0.12</v>
      </c>
      <c r="X148" s="262">
        <f>'Empirical Rule'!X148</f>
        <v>-4</v>
      </c>
      <c r="Y148" s="262">
        <f>'Empirical Rule'!Y148</f>
        <v>-0.12</v>
      </c>
      <c r="Z148" s="285" t="str">
        <f>'Empirical Rule'!Z148</f>
        <v/>
      </c>
      <c r="AA148" s="262"/>
      <c r="AB148" s="261"/>
      <c r="AC148" s="261"/>
      <c r="AD148" s="261"/>
      <c r="AE148" s="261"/>
      <c r="AF148" s="261"/>
      <c r="AG148" s="261"/>
      <c r="AH148" s="261"/>
      <c r="AI148" s="261"/>
      <c r="AJ148" s="261"/>
      <c r="AK148" s="261"/>
      <c r="AL148" s="271">
        <f>'Empirical Rule'!AL148</f>
        <v>0.99999999999999745</v>
      </c>
      <c r="AM148" s="272">
        <f>'Empirical Rule'!AM148</f>
        <v>0.24197072451914398</v>
      </c>
      <c r="AN148" s="272" t="e">
        <f>'Empirical Rule'!AN148</f>
        <v>#N/A</v>
      </c>
      <c r="AO148" s="272" t="e">
        <f>'Empirical Rule'!AO148</f>
        <v>#N/A</v>
      </c>
      <c r="AP148" s="272" t="e">
        <f>'Empirical Rule'!AP148</f>
        <v>#N/A</v>
      </c>
      <c r="AQ148" s="261"/>
      <c r="AR148" s="194">
        <f>'Empirical Rule'!AR148</f>
        <v>0.33333333333333115</v>
      </c>
      <c r="AS148" s="194">
        <f>'Empirical Rule'!AS148</f>
        <v>0.20599999999999999</v>
      </c>
      <c r="AT148" s="194">
        <f>'Empirical Rule'!AT148</f>
        <v>0.20599999999999999</v>
      </c>
      <c r="AU148" s="194" t="str">
        <f>'Empirical Rule'!AU148</f>
        <v>x</v>
      </c>
    </row>
    <row r="149" spans="8:47" s="258" customFormat="1">
      <c r="H149" s="193"/>
      <c r="I149" s="193"/>
      <c r="J149" s="193"/>
      <c r="K149" s="193"/>
      <c r="L149" s="193"/>
      <c r="M149" s="193"/>
      <c r="N149" s="193"/>
      <c r="O149" s="193"/>
      <c r="P149" s="193"/>
      <c r="Q149" s="193"/>
      <c r="R149" s="193"/>
      <c r="S149" s="193"/>
      <c r="T149" s="193"/>
      <c r="U149" s="193"/>
      <c r="V149" s="262"/>
      <c r="W149" s="194"/>
      <c r="X149" s="262">
        <f>'Empirical Rule'!X149</f>
        <v>-3</v>
      </c>
      <c r="Y149" s="262">
        <f>'Empirical Rule'!Y149</f>
        <v>-0.12</v>
      </c>
      <c r="Z149" s="289" t="str">
        <f>'Empirical Rule'!Z149</f>
        <v/>
      </c>
      <c r="AA149" s="262"/>
      <c r="AB149" s="261"/>
      <c r="AC149" s="261"/>
      <c r="AD149" s="261"/>
      <c r="AE149" s="261"/>
      <c r="AF149" s="261"/>
      <c r="AG149" s="261"/>
      <c r="AH149" s="261"/>
      <c r="AI149" s="261"/>
      <c r="AJ149" s="261"/>
      <c r="AK149" s="261"/>
      <c r="AL149" s="271">
        <f>'Empirical Rule'!AL149</f>
        <v>1.0416666666666641</v>
      </c>
      <c r="AM149" s="272">
        <f>'Empirical Rule'!AM149</f>
        <v>0.23189438328624334</v>
      </c>
      <c r="AN149" s="272" t="e">
        <f>'Empirical Rule'!AN149</f>
        <v>#N/A</v>
      </c>
      <c r="AO149" s="272" t="e">
        <f>'Empirical Rule'!AO149</f>
        <v>#N/A</v>
      </c>
      <c r="AP149" s="272" t="e">
        <f>'Empirical Rule'!AP149</f>
        <v>#N/A</v>
      </c>
      <c r="AQ149" s="261"/>
      <c r="AR149" s="194">
        <f>'Empirical Rule'!AR149</f>
        <v>0.49999999999999789</v>
      </c>
      <c r="AS149" s="194">
        <f>'Empirical Rule'!AS149</f>
        <v>0.20599999999999999</v>
      </c>
      <c r="AT149" s="194">
        <f>'Empirical Rule'!AT149</f>
        <v>0.20599999999999999</v>
      </c>
      <c r="AU149" s="194" t="str">
        <f>'Empirical Rule'!AU149</f>
        <v>x</v>
      </c>
    </row>
    <row r="150" spans="8:47" s="258" customFormat="1">
      <c r="H150" s="261"/>
      <c r="I150" s="261"/>
      <c r="J150" s="261"/>
      <c r="K150" s="261"/>
      <c r="L150" s="261"/>
      <c r="M150" s="261"/>
      <c r="N150" s="261"/>
      <c r="O150" s="261"/>
      <c r="P150" s="193"/>
      <c r="Q150" s="261"/>
      <c r="R150" s="193"/>
      <c r="S150" s="193"/>
      <c r="T150" s="193"/>
      <c r="U150" s="193"/>
      <c r="V150" s="262"/>
      <c r="W150" s="194"/>
      <c r="X150" s="262">
        <f>'Empirical Rule'!X150</f>
        <v>-2</v>
      </c>
      <c r="Y150" s="262">
        <f>'Empirical Rule'!Y150</f>
        <v>-0.12</v>
      </c>
      <c r="Z150" s="289" t="str">
        <f>'Empirical Rule'!Z150</f>
        <v/>
      </c>
      <c r="AA150" s="262"/>
      <c r="AB150" s="261"/>
      <c r="AC150" s="261"/>
      <c r="AD150" s="261"/>
      <c r="AE150" s="261"/>
      <c r="AF150" s="261"/>
      <c r="AG150" s="261"/>
      <c r="AH150" s="261"/>
      <c r="AI150" s="261"/>
      <c r="AJ150" s="261"/>
      <c r="AK150" s="261"/>
      <c r="AL150" s="271">
        <f>'Empirical Rule'!AL150</f>
        <v>1.0833333333333308</v>
      </c>
      <c r="AM150" s="272">
        <f>'Empirical Rule'!AM150</f>
        <v>0.22185215470573658</v>
      </c>
      <c r="AN150" s="272" t="e">
        <f>'Empirical Rule'!AN150</f>
        <v>#N/A</v>
      </c>
      <c r="AO150" s="272" t="e">
        <f>'Empirical Rule'!AO150</f>
        <v>#N/A</v>
      </c>
      <c r="AP150" s="272" t="e">
        <f>'Empirical Rule'!AP150</f>
        <v>#N/A</v>
      </c>
      <c r="AQ150" s="261"/>
      <c r="AR150" s="194">
        <f>'Empirical Rule'!AR150</f>
        <v>0.66666666666666441</v>
      </c>
      <c r="AS150" s="194">
        <f>'Empirical Rule'!AS150</f>
        <v>0.20599999999999999</v>
      </c>
      <c r="AT150" s="194">
        <f>'Empirical Rule'!AT150</f>
        <v>0.20599999999999999</v>
      </c>
      <c r="AU150" s="194" t="str">
        <f>'Empirical Rule'!AU150</f>
        <v>x</v>
      </c>
    </row>
    <row r="151" spans="8:47" s="258" customFormat="1">
      <c r="R151" s="193"/>
      <c r="S151" s="193"/>
      <c r="T151" s="193"/>
      <c r="U151" s="193"/>
      <c r="V151" s="262"/>
      <c r="W151" s="194"/>
      <c r="X151" s="262">
        <f>'Empirical Rule'!X151</f>
        <v>-1</v>
      </c>
      <c r="Y151" s="262">
        <f>'Empirical Rule'!Y151</f>
        <v>-0.12</v>
      </c>
      <c r="Z151" s="289" t="str">
        <f>'Empirical Rule'!Z151</f>
        <v/>
      </c>
      <c r="AA151" s="262"/>
      <c r="AB151" s="261"/>
      <c r="AC151" s="261"/>
      <c r="AD151" s="261"/>
      <c r="AE151" s="261"/>
      <c r="AF151" s="261"/>
      <c r="AG151" s="261"/>
      <c r="AH151" s="261"/>
      <c r="AI151" s="261"/>
      <c r="AJ151" s="261"/>
      <c r="AK151" s="261"/>
      <c r="AL151" s="271">
        <f>'Empirical Rule'!AL151</f>
        <v>1.1249999999999976</v>
      </c>
      <c r="AM151" s="272">
        <f>'Empirical Rule'!AM151</f>
        <v>0.21187664577570006</v>
      </c>
      <c r="AN151" s="272" t="e">
        <f>'Empirical Rule'!AN151</f>
        <v>#N/A</v>
      </c>
      <c r="AO151" s="272" t="e">
        <f>'Empirical Rule'!AO151</f>
        <v>#N/A</v>
      </c>
      <c r="AP151" s="272" t="e">
        <f>'Empirical Rule'!AP151</f>
        <v>#N/A</v>
      </c>
      <c r="AQ151" s="261"/>
      <c r="AR151" s="194">
        <f>'Empirical Rule'!AR151</f>
        <v>0.83333333333333093</v>
      </c>
      <c r="AS151" s="194">
        <f>'Empirical Rule'!AS151</f>
        <v>0.20599999999999999</v>
      </c>
      <c r="AT151" s="194">
        <f>'Empirical Rule'!AT151</f>
        <v>0.20599999999999999</v>
      </c>
      <c r="AU151" s="194" t="str">
        <f>'Empirical Rule'!AU151</f>
        <v>x</v>
      </c>
    </row>
    <row r="152" spans="8:47" s="258" customFormat="1">
      <c r="R152" s="193"/>
      <c r="S152" s="193"/>
      <c r="T152" s="193"/>
      <c r="U152" s="193"/>
      <c r="V152" s="262"/>
      <c r="W152" s="194"/>
      <c r="X152" s="262">
        <f>'Empirical Rule'!X152</f>
        <v>0</v>
      </c>
      <c r="Y152" s="262">
        <f>'Empirical Rule'!Y152</f>
        <v>-0.12</v>
      </c>
      <c r="Z152" s="289" t="str">
        <f>'Empirical Rule'!Z152</f>
        <v/>
      </c>
      <c r="AA152" s="262"/>
      <c r="AB152" s="261"/>
      <c r="AC152" s="261"/>
      <c r="AD152" s="261"/>
      <c r="AE152" s="261"/>
      <c r="AF152" s="261"/>
      <c r="AG152" s="261"/>
      <c r="AH152" s="261"/>
      <c r="AI152" s="261"/>
      <c r="AJ152" s="261"/>
      <c r="AK152" s="261"/>
      <c r="AL152" s="271">
        <f>'Empirical Rule'!AL152</f>
        <v>1.1666666666666643</v>
      </c>
      <c r="AM152" s="272">
        <f>'Empirical Rule'!AM152</f>
        <v>0.20199868555405945</v>
      </c>
      <c r="AN152" s="272" t="e">
        <f>'Empirical Rule'!AN152</f>
        <v>#N/A</v>
      </c>
      <c r="AO152" s="272" t="e">
        <f>'Empirical Rule'!AO152</f>
        <v>#N/A</v>
      </c>
      <c r="AP152" s="272" t="e">
        <f>'Empirical Rule'!AP152</f>
        <v>#N/A</v>
      </c>
      <c r="AQ152" s="261"/>
      <c r="AR152" s="194">
        <f>'Empirical Rule'!AR152</f>
        <v>-0.83333333333333526</v>
      </c>
      <c r="AS152" s="194">
        <f>'Empirical Rule'!AS152</f>
        <v>0.22999999999999998</v>
      </c>
      <c r="AT152" s="194">
        <f>'Empirical Rule'!AT152</f>
        <v>0.22999999999999998</v>
      </c>
      <c r="AU152" s="194" t="str">
        <f>'Empirical Rule'!AU152</f>
        <v>x</v>
      </c>
    </row>
    <row r="153" spans="8:47" s="258" customFormat="1">
      <c r="R153" s="193"/>
      <c r="S153" s="193"/>
      <c r="T153" s="193"/>
      <c r="U153" s="193"/>
      <c r="V153" s="262"/>
      <c r="W153" s="194"/>
      <c r="X153" s="262">
        <f>'Empirical Rule'!X153</f>
        <v>1</v>
      </c>
      <c r="Y153" s="262">
        <f>'Empirical Rule'!Y153</f>
        <v>-0.12</v>
      </c>
      <c r="Z153" s="289" t="str">
        <f>'Empirical Rule'!Z153</f>
        <v/>
      </c>
      <c r="AA153" s="262"/>
      <c r="AB153" s="261"/>
      <c r="AC153" s="261"/>
      <c r="AD153" s="261"/>
      <c r="AE153" s="261"/>
      <c r="AF153" s="261"/>
      <c r="AG153" s="261"/>
      <c r="AH153" s="261"/>
      <c r="AI153" s="261"/>
      <c r="AJ153" s="261"/>
      <c r="AK153" s="261"/>
      <c r="AL153" s="271">
        <f>'Empirical Rule'!AL153</f>
        <v>1.208333333333331</v>
      </c>
      <c r="AM153" s="272">
        <f>'Empirical Rule'!AM153</f>
        <v>0.19224719608678212</v>
      </c>
      <c r="AN153" s="272" t="e">
        <f>'Empirical Rule'!AN153</f>
        <v>#N/A</v>
      </c>
      <c r="AO153" s="272" t="e">
        <f>'Empirical Rule'!AO153</f>
        <v>#N/A</v>
      </c>
      <c r="AP153" s="272" t="e">
        <f>'Empirical Rule'!AP153</f>
        <v>#N/A</v>
      </c>
      <c r="AQ153" s="261"/>
      <c r="AR153" s="194">
        <f>'Empirical Rule'!AR153</f>
        <v>-0.66666666666666874</v>
      </c>
      <c r="AS153" s="194">
        <f>'Empirical Rule'!AS153</f>
        <v>0.22999999999999998</v>
      </c>
      <c r="AT153" s="194">
        <f>'Empirical Rule'!AT153</f>
        <v>0.22999999999999998</v>
      </c>
      <c r="AU153" s="194" t="str">
        <f>'Empirical Rule'!AU153</f>
        <v>x</v>
      </c>
    </row>
    <row r="154" spans="8:47" s="258" customFormat="1">
      <c r="R154" s="193"/>
      <c r="S154" s="193"/>
      <c r="T154" s="193"/>
      <c r="U154" s="193"/>
      <c r="V154" s="262"/>
      <c r="W154" s="194"/>
      <c r="X154" s="262">
        <f>'Empirical Rule'!X154</f>
        <v>2</v>
      </c>
      <c r="Y154" s="262">
        <f>'Empirical Rule'!Y154</f>
        <v>-0.12</v>
      </c>
      <c r="Z154" s="289" t="str">
        <f>'Empirical Rule'!Z154</f>
        <v/>
      </c>
      <c r="AA154" s="262"/>
      <c r="AB154" s="261"/>
      <c r="AC154" s="261"/>
      <c r="AD154" s="261"/>
      <c r="AE154" s="261"/>
      <c r="AF154" s="261"/>
      <c r="AG154" s="261"/>
      <c r="AH154" s="261"/>
      <c r="AI154" s="261"/>
      <c r="AJ154" s="261"/>
      <c r="AK154" s="261"/>
      <c r="AL154" s="271">
        <f>'Empirical Rule'!AL154</f>
        <v>1.2499999999999978</v>
      </c>
      <c r="AM154" s="272">
        <f>'Empirical Rule'!AM154</f>
        <v>0.18264908538902241</v>
      </c>
      <c r="AN154" s="272" t="e">
        <f>'Empirical Rule'!AN154</f>
        <v>#N/A</v>
      </c>
      <c r="AO154" s="272" t="e">
        <f>'Empirical Rule'!AO154</f>
        <v>#N/A</v>
      </c>
      <c r="AP154" s="272" t="e">
        <f>'Empirical Rule'!AP154</f>
        <v>#N/A</v>
      </c>
      <c r="AQ154" s="261"/>
      <c r="AR154" s="194">
        <f>'Empirical Rule'!AR154</f>
        <v>-0.50000000000000222</v>
      </c>
      <c r="AS154" s="194">
        <f>'Empirical Rule'!AS154</f>
        <v>0.22999999999999998</v>
      </c>
      <c r="AT154" s="194">
        <f>'Empirical Rule'!AT154</f>
        <v>0.22999999999999998</v>
      </c>
      <c r="AU154" s="194" t="str">
        <f>'Empirical Rule'!AU154</f>
        <v>x</v>
      </c>
    </row>
    <row r="155" spans="8:47" s="258" customFormat="1">
      <c r="R155" s="193"/>
      <c r="S155" s="193"/>
      <c r="T155" s="193"/>
      <c r="U155" s="193"/>
      <c r="V155" s="262"/>
      <c r="W155" s="194"/>
      <c r="X155" s="262">
        <f>'Empirical Rule'!X155</f>
        <v>3</v>
      </c>
      <c r="Y155" s="262">
        <f>'Empirical Rule'!Y155</f>
        <v>-0.12</v>
      </c>
      <c r="Z155" s="289" t="str">
        <f>'Empirical Rule'!Z155</f>
        <v/>
      </c>
      <c r="AA155" s="262"/>
      <c r="AB155" s="261"/>
      <c r="AC155" s="261"/>
      <c r="AD155" s="261"/>
      <c r="AE155" s="261"/>
      <c r="AF155" s="261"/>
      <c r="AG155" s="261"/>
      <c r="AH155" s="261"/>
      <c r="AI155" s="261"/>
      <c r="AJ155" s="261"/>
      <c r="AK155" s="261"/>
      <c r="AL155" s="271">
        <f>'Empirical Rule'!AL155</f>
        <v>1.2916666666666645</v>
      </c>
      <c r="AM155" s="272">
        <f>'Empirical Rule'!AM155</f>
        <v>0.17322916253851886</v>
      </c>
      <c r="AN155" s="272" t="e">
        <f>'Empirical Rule'!AN155</f>
        <v>#N/A</v>
      </c>
      <c r="AO155" s="272" t="e">
        <f>'Empirical Rule'!AO155</f>
        <v>#N/A</v>
      </c>
      <c r="AP155" s="272" t="e">
        <f>'Empirical Rule'!AP155</f>
        <v>#N/A</v>
      </c>
      <c r="AQ155" s="261"/>
      <c r="AR155" s="194">
        <f>'Empirical Rule'!AR155</f>
        <v>-0.33333333333333548</v>
      </c>
      <c r="AS155" s="194">
        <f>'Empirical Rule'!AS155</f>
        <v>0.22999999999999998</v>
      </c>
      <c r="AT155" s="194">
        <f>'Empirical Rule'!AT155</f>
        <v>0.22999999999999998</v>
      </c>
      <c r="AU155" s="194" t="str">
        <f>'Empirical Rule'!AU155</f>
        <v>x</v>
      </c>
    </row>
    <row r="156" spans="8:47" s="258" customFormat="1">
      <c r="R156" s="193"/>
      <c r="S156" s="193"/>
      <c r="T156" s="193"/>
      <c r="U156" s="193"/>
      <c r="V156" s="262"/>
      <c r="W156" s="194"/>
      <c r="X156" s="194"/>
      <c r="Y156" s="262"/>
      <c r="Z156" s="262"/>
      <c r="AA156" s="262"/>
      <c r="AB156" s="261"/>
      <c r="AC156" s="261"/>
      <c r="AD156" s="261"/>
      <c r="AE156" s="261"/>
      <c r="AF156" s="261"/>
      <c r="AG156" s="261"/>
      <c r="AH156" s="261"/>
      <c r="AI156" s="261"/>
      <c r="AJ156" s="261"/>
      <c r="AK156" s="261"/>
      <c r="AL156" s="271">
        <f>'Empirical Rule'!AL156</f>
        <v>1.3333333333333313</v>
      </c>
      <c r="AM156" s="272">
        <f>'Empirical Rule'!AM156</f>
        <v>0.16401007467599407</v>
      </c>
      <c r="AN156" s="272" t="e">
        <f>'Empirical Rule'!AN156</f>
        <v>#N/A</v>
      </c>
      <c r="AO156" s="272" t="e">
        <f>'Empirical Rule'!AO156</f>
        <v>#N/A</v>
      </c>
      <c r="AP156" s="272" t="e">
        <f>'Empirical Rule'!AP156</f>
        <v>#N/A</v>
      </c>
      <c r="AQ156" s="261"/>
      <c r="AR156" s="194">
        <f>'Empirical Rule'!AR156</f>
        <v>-0.16666666666666879</v>
      </c>
      <c r="AS156" s="194">
        <f>'Empirical Rule'!AS156</f>
        <v>0.22999999999999998</v>
      </c>
      <c r="AT156" s="194">
        <f>'Empirical Rule'!AT156</f>
        <v>0.22999999999999998</v>
      </c>
      <c r="AU156" s="194" t="str">
        <f>'Empirical Rule'!AU156</f>
        <v>x</v>
      </c>
    </row>
    <row r="157" spans="8:47" s="258" customFormat="1">
      <c r="R157" s="193"/>
      <c r="S157" s="193"/>
      <c r="T157" s="193"/>
      <c r="U157" s="193"/>
      <c r="V157" s="276" t="str">
        <f>'Empirical Rule'!V157</f>
        <v>X1 stdev axis</v>
      </c>
      <c r="W157" s="194"/>
      <c r="X157" s="198" t="str">
        <f>'Empirical Rule'!X157</f>
        <v>σ</v>
      </c>
      <c r="Y157" s="271" t="str">
        <f>'Empirical Rule'!Y157</f>
        <v/>
      </c>
      <c r="Z157" s="262"/>
      <c r="AA157" s="262"/>
      <c r="AB157" s="261"/>
      <c r="AC157" s="261"/>
      <c r="AD157" s="261"/>
      <c r="AE157" s="261"/>
      <c r="AF157" s="261"/>
      <c r="AG157" s="261"/>
      <c r="AH157" s="261"/>
      <c r="AI157" s="261"/>
      <c r="AJ157" s="261"/>
      <c r="AK157" s="261"/>
      <c r="AL157" s="271">
        <f>'Empirical Rule'!AL157</f>
        <v>1.374999999999998</v>
      </c>
      <c r="AM157" s="272">
        <f>'Empirical Rule'!AM157</f>
        <v>0.15501226545829364</v>
      </c>
      <c r="AN157" s="272" t="e">
        <f>'Empirical Rule'!AN157</f>
        <v>#N/A</v>
      </c>
      <c r="AO157" s="272" t="e">
        <f>'Empirical Rule'!AO157</f>
        <v>#N/A</v>
      </c>
      <c r="AP157" s="272" t="e">
        <f>'Empirical Rule'!AP157</f>
        <v>#N/A</v>
      </c>
      <c r="AQ157" s="261"/>
      <c r="AR157" s="194">
        <f>'Empirical Rule'!AR157</f>
        <v>0.16666666666666449</v>
      </c>
      <c r="AS157" s="194">
        <f>'Empirical Rule'!AS157</f>
        <v>0.22999999999999998</v>
      </c>
      <c r="AT157" s="194">
        <f>'Empirical Rule'!AT157</f>
        <v>0.22999999999999998</v>
      </c>
      <c r="AU157" s="194" t="str">
        <f>'Empirical Rule'!AU157</f>
        <v>x</v>
      </c>
    </row>
    <row r="158" spans="8:47" s="258" customFormat="1" ht="14">
      <c r="H158" s="261"/>
      <c r="I158" s="261"/>
      <c r="J158" s="261"/>
      <c r="K158" s="261"/>
      <c r="L158" s="295" t="s">
        <v>302</v>
      </c>
      <c r="M158" s="295" t="s">
        <v>81</v>
      </c>
      <c r="N158" s="269" t="s">
        <v>84</v>
      </c>
      <c r="O158" s="269" t="s">
        <v>178</v>
      </c>
      <c r="P158" s="295" t="s">
        <v>538</v>
      </c>
      <c r="Q158" s="295" t="s">
        <v>539</v>
      </c>
      <c r="R158" s="193"/>
      <c r="S158" s="193"/>
      <c r="T158" s="193"/>
      <c r="U158" s="193"/>
      <c r="V158" s="269" t="str">
        <f>'Empirical Rule'!V158</f>
        <v>show</v>
      </c>
      <c r="W158" s="198" t="str">
        <f>'Empirical Rule'!W158</f>
        <v>height</v>
      </c>
      <c r="X158" s="270" t="str">
        <f>'Empirical Rule'!X158</f>
        <v>X1 std normal pop axis</v>
      </c>
      <c r="Y158" s="270" t="str">
        <f>'Empirical Rule'!Y158</f>
        <v>normal pop stdev y</v>
      </c>
      <c r="Z158" s="194"/>
      <c r="AA158" s="194"/>
      <c r="AB158" s="270" t="str">
        <f>'Empirical Rule'!AB158</f>
        <v>normal pop stdev labels</v>
      </c>
      <c r="AC158" s="193"/>
      <c r="AD158" s="261"/>
      <c r="AE158" s="261"/>
      <c r="AF158" s="261"/>
      <c r="AG158" s="261"/>
      <c r="AH158" s="261"/>
      <c r="AI158" s="261"/>
      <c r="AJ158" s="261"/>
      <c r="AK158" s="261"/>
      <c r="AL158" s="271">
        <f>'Empirical Rule'!AL158</f>
        <v>1.4166666666666647</v>
      </c>
      <c r="AM158" s="272">
        <f>'Empirical Rule'!AM158</f>
        <v>0.14625395427953614</v>
      </c>
      <c r="AN158" s="272" t="e">
        <f>'Empirical Rule'!AN158</f>
        <v>#N/A</v>
      </c>
      <c r="AO158" s="272" t="e">
        <f>'Empirical Rule'!AO158</f>
        <v>#N/A</v>
      </c>
      <c r="AP158" s="272" t="e">
        <f>'Empirical Rule'!AP158</f>
        <v>#N/A</v>
      </c>
      <c r="AQ158" s="261"/>
      <c r="AR158" s="194">
        <f>'Empirical Rule'!AR158</f>
        <v>0.33333333333333115</v>
      </c>
      <c r="AS158" s="194">
        <f>'Empirical Rule'!AS158</f>
        <v>0.22999999999999998</v>
      </c>
      <c r="AT158" s="194">
        <f>'Empirical Rule'!AT158</f>
        <v>0.22999999999999998</v>
      </c>
      <c r="AU158" s="194" t="str">
        <f>'Empirical Rule'!AU158</f>
        <v>x</v>
      </c>
    </row>
    <row r="159" spans="8:47" s="258" customFormat="1">
      <c r="H159" s="261"/>
      <c r="I159" s="269" t="s">
        <v>299</v>
      </c>
      <c r="J159" s="295" t="s">
        <v>540</v>
      </c>
      <c r="K159" s="263" t="s">
        <v>541</v>
      </c>
      <c r="L159" s="306" t="str">
        <f>'Empirical Rule'!L159</f>
        <v>shading</v>
      </c>
      <c r="M159" s="306" t="str">
        <f>'Empirical Rule'!M159</f>
        <v>pop mean</v>
      </c>
      <c r="N159" s="306" t="str">
        <f>'Empirical Rule'!N159</f>
        <v>expected variability</v>
      </c>
      <c r="O159" s="306" t="str">
        <f>'Empirical Rule'!O159</f>
        <v>raw value</v>
      </c>
      <c r="P159" s="306" t="str">
        <f>'Empirical Rule'!P159</f>
        <v>z score</v>
      </c>
      <c r="Q159" s="306" t="str">
        <f>'Empirical Rule'!Q159</f>
        <v>probability of x</v>
      </c>
      <c r="R159" s="193"/>
      <c r="S159" s="193"/>
      <c r="T159" s="193"/>
      <c r="U159" s="193"/>
      <c r="V159" s="262">
        <f>'Empirical Rule'!V159</f>
        <v>0</v>
      </c>
      <c r="W159" s="194">
        <f>'Empirical Rule'!W159</f>
        <v>-0.09</v>
      </c>
      <c r="X159" s="262">
        <f>'Empirical Rule'!X159</f>
        <v>-4</v>
      </c>
      <c r="Y159" s="262" t="e">
        <f>'Empirical Rule'!Y159</f>
        <v>#N/A</v>
      </c>
      <c r="Z159" s="193"/>
      <c r="AA159" s="290" t="str">
        <f>'Empirical Rule'!AA159</f>
        <v/>
      </c>
      <c r="AB159" s="289" t="str">
        <f>'Empirical Rule'!AB159</f>
        <v/>
      </c>
      <c r="AC159" s="193"/>
      <c r="AD159" s="261"/>
      <c r="AE159" s="261"/>
      <c r="AF159" s="261"/>
      <c r="AG159" s="261"/>
      <c r="AH159" s="261"/>
      <c r="AI159" s="261"/>
      <c r="AJ159" s="261"/>
      <c r="AK159" s="261"/>
      <c r="AL159" s="271">
        <f>'Empirical Rule'!AL159</f>
        <v>1.4583333333333315</v>
      </c>
      <c r="AM159" s="272">
        <f>'Empirical Rule'!AM159</f>
        <v>0.13775113536619821</v>
      </c>
      <c r="AN159" s="272" t="e">
        <f>'Empirical Rule'!AN159</f>
        <v>#N/A</v>
      </c>
      <c r="AO159" s="272" t="e">
        <f>'Empirical Rule'!AO159</f>
        <v>#N/A</v>
      </c>
      <c r="AP159" s="272" t="e">
        <f>'Empirical Rule'!AP159</f>
        <v>#N/A</v>
      </c>
      <c r="AQ159" s="261"/>
      <c r="AR159" s="194">
        <f>'Empirical Rule'!AR159</f>
        <v>0.49999999999999789</v>
      </c>
      <c r="AS159" s="194">
        <f>'Empirical Rule'!AS159</f>
        <v>0.22999999999999998</v>
      </c>
      <c r="AT159" s="194">
        <f>'Empirical Rule'!AT159</f>
        <v>0.22999999999999998</v>
      </c>
      <c r="AU159" s="194" t="str">
        <f>'Empirical Rule'!AU159</f>
        <v>x</v>
      </c>
    </row>
    <row r="160" spans="8:47" s="258" customFormat="1">
      <c r="H160" s="291" t="s">
        <v>806</v>
      </c>
      <c r="I160" s="262">
        <v>1</v>
      </c>
      <c r="J160" s="260" t="s">
        <v>545</v>
      </c>
      <c r="K160" s="259"/>
      <c r="L160" s="259" t="s">
        <v>128</v>
      </c>
      <c r="M160" s="326">
        <v>80</v>
      </c>
      <c r="N160" s="326">
        <v>5</v>
      </c>
      <c r="O160" s="326"/>
      <c r="P160" s="327"/>
      <c r="Q160" s="287"/>
      <c r="R160" s="193"/>
      <c r="S160" s="193"/>
      <c r="T160" s="193"/>
      <c r="U160" s="193"/>
      <c r="V160" s="262"/>
      <c r="W160" s="194"/>
      <c r="X160" s="262">
        <f>'Empirical Rule'!X160</f>
        <v>-3</v>
      </c>
      <c r="Y160" s="262" t="e">
        <f>'Empirical Rule'!Y160</f>
        <v>#N/A</v>
      </c>
      <c r="Z160" s="194">
        <f>'Empirical Rule'!Z160</f>
        <v>-3</v>
      </c>
      <c r="AA160" s="292" t="e">
        <f>'Empirical Rule'!AA160</f>
        <v>#VALUE!</v>
      </c>
      <c r="AB160" s="289" t="str">
        <f>'Empirical Rule'!AB160</f>
        <v/>
      </c>
      <c r="AC160" s="193"/>
      <c r="AD160" s="261"/>
      <c r="AE160" s="261"/>
      <c r="AF160" s="261"/>
      <c r="AG160" s="261"/>
      <c r="AH160" s="261"/>
      <c r="AI160" s="261"/>
      <c r="AJ160" s="261"/>
      <c r="AK160" s="261"/>
      <c r="AL160" s="271">
        <f>'Empirical Rule'!AL160</f>
        <v>1.4999999999999982</v>
      </c>
      <c r="AM160" s="272">
        <f>'Empirical Rule'!AM160</f>
        <v>0.12951759566589208</v>
      </c>
      <c r="AN160" s="272" t="e">
        <f>'Empirical Rule'!AN160</f>
        <v>#N/A</v>
      </c>
      <c r="AO160" s="272" t="e">
        <f>'Empirical Rule'!AO160</f>
        <v>#N/A</v>
      </c>
      <c r="AP160" s="272" t="e">
        <f>'Empirical Rule'!AP160</f>
        <v>#N/A</v>
      </c>
      <c r="AQ160" s="261"/>
      <c r="AR160" s="194">
        <f>'Empirical Rule'!AR160</f>
        <v>0.66666666666666441</v>
      </c>
      <c r="AS160" s="194">
        <f>'Empirical Rule'!AS160</f>
        <v>0.22999999999999998</v>
      </c>
      <c r="AT160" s="194">
        <f>'Empirical Rule'!AT160</f>
        <v>0.22999999999999998</v>
      </c>
      <c r="AU160" s="194" t="str">
        <f>'Empirical Rule'!AU160</f>
        <v>x</v>
      </c>
    </row>
    <row r="161" spans="8:47" s="258" customFormat="1">
      <c r="H161" s="291" t="s">
        <v>807</v>
      </c>
      <c r="I161" s="262"/>
      <c r="J161" s="260"/>
      <c r="K161" s="259"/>
      <c r="L161" s="259"/>
      <c r="M161" s="326"/>
      <c r="N161" s="326"/>
      <c r="O161" s="326"/>
      <c r="P161" s="327"/>
      <c r="Q161" s="287"/>
      <c r="R161" s="193"/>
      <c r="S161" s="193"/>
      <c r="T161" s="193"/>
      <c r="U161" s="193"/>
      <c r="V161" s="262"/>
      <c r="W161" s="194"/>
      <c r="X161" s="262">
        <f>'Empirical Rule'!X161</f>
        <v>-2</v>
      </c>
      <c r="Y161" s="262" t="e">
        <f>'Empirical Rule'!Y161</f>
        <v>#N/A</v>
      </c>
      <c r="Z161" s="194">
        <f>'Empirical Rule'!Z161</f>
        <v>-2</v>
      </c>
      <c r="AA161" s="292" t="e">
        <f>'Empirical Rule'!AA161</f>
        <v>#VALUE!</v>
      </c>
      <c r="AB161" s="289" t="str">
        <f>'Empirical Rule'!AB161</f>
        <v/>
      </c>
      <c r="AC161" s="193"/>
      <c r="AD161" s="261"/>
      <c r="AE161" s="261"/>
      <c r="AF161" s="261"/>
      <c r="AG161" s="261"/>
      <c r="AH161" s="261"/>
      <c r="AI161" s="261"/>
      <c r="AJ161" s="261"/>
      <c r="AK161" s="261"/>
      <c r="AL161" s="271">
        <f>'Empirical Rule'!AL161</f>
        <v>1.541666666666665</v>
      </c>
      <c r="AM161" s="272">
        <f>'Empirical Rule'!AM161</f>
        <v>0.12156495028818123</v>
      </c>
      <c r="AN161" s="272" t="e">
        <f>'Empirical Rule'!AN161</f>
        <v>#N/A</v>
      </c>
      <c r="AO161" s="272" t="e">
        <f>'Empirical Rule'!AO161</f>
        <v>#N/A</v>
      </c>
      <c r="AP161" s="272" t="e">
        <f>'Empirical Rule'!AP161</f>
        <v>#N/A</v>
      </c>
      <c r="AQ161" s="261"/>
      <c r="AR161" s="194">
        <f>'Empirical Rule'!AR161</f>
        <v>0.83333333333333093</v>
      </c>
      <c r="AS161" s="194">
        <f>'Empirical Rule'!AS161</f>
        <v>0.22999999999999998</v>
      </c>
      <c r="AT161" s="194">
        <f>'Empirical Rule'!AT161</f>
        <v>0.22999999999999998</v>
      </c>
      <c r="AU161" s="194" t="str">
        <f>'Empirical Rule'!AU161</f>
        <v>x</v>
      </c>
    </row>
    <row r="162" spans="8:47" s="258" customFormat="1">
      <c r="H162" s="293"/>
      <c r="I162" s="193"/>
      <c r="J162" s="193"/>
      <c r="K162" s="193"/>
      <c r="L162" s="193"/>
      <c r="M162" s="193"/>
      <c r="N162" s="193"/>
      <c r="O162" s="193"/>
      <c r="P162" s="193"/>
      <c r="Q162" s="193"/>
      <c r="R162" s="193"/>
      <c r="S162" s="193"/>
      <c r="T162" s="193"/>
      <c r="U162" s="193"/>
      <c r="V162" s="262"/>
      <c r="W162" s="194"/>
      <c r="X162" s="262">
        <f>'Empirical Rule'!X162</f>
        <v>-1</v>
      </c>
      <c r="Y162" s="262" t="e">
        <f>'Empirical Rule'!Y162</f>
        <v>#N/A</v>
      </c>
      <c r="Z162" s="194">
        <f>'Empirical Rule'!Z162</f>
        <v>-1</v>
      </c>
      <c r="AA162" s="292" t="e">
        <f>'Empirical Rule'!AA162</f>
        <v>#VALUE!</v>
      </c>
      <c r="AB162" s="289" t="str">
        <f>'Empirical Rule'!AB162</f>
        <v/>
      </c>
      <c r="AC162" s="193"/>
      <c r="AD162" s="261"/>
      <c r="AE162" s="261"/>
      <c r="AF162" s="261"/>
      <c r="AG162" s="261"/>
      <c r="AH162" s="261"/>
      <c r="AI162" s="261"/>
      <c r="AJ162" s="261"/>
      <c r="AK162" s="261"/>
      <c r="AL162" s="271">
        <f>'Empirical Rule'!AL162</f>
        <v>1.5833333333333317</v>
      </c>
      <c r="AM162" s="272">
        <f>'Empirical Rule'!AM162</f>
        <v>0.11390269412019215</v>
      </c>
      <c r="AN162" s="272" t="e">
        <f>'Empirical Rule'!AN162</f>
        <v>#N/A</v>
      </c>
      <c r="AO162" s="272" t="e">
        <f>'Empirical Rule'!AO162</f>
        <v>#N/A</v>
      </c>
      <c r="AP162" s="272" t="e">
        <f>'Empirical Rule'!AP162</f>
        <v>#N/A</v>
      </c>
      <c r="AQ162" s="261"/>
      <c r="AR162" s="194">
        <f>'Empirical Rule'!AR162</f>
        <v>-0.83333333333333526</v>
      </c>
      <c r="AS162" s="194">
        <f>'Empirical Rule'!AS162</f>
        <v>0.254</v>
      </c>
      <c r="AT162" s="194">
        <f>'Empirical Rule'!AT162</f>
        <v>0.254</v>
      </c>
      <c r="AU162" s="194" t="str">
        <f>'Empirical Rule'!AU162</f>
        <v>x</v>
      </c>
    </row>
    <row r="163" spans="8:47" s="258" customFormat="1">
      <c r="H163" s="291"/>
      <c r="I163" s="193"/>
      <c r="J163" s="193"/>
      <c r="K163" s="193"/>
      <c r="L163" s="306" t="str">
        <f>'Empirical Rule'!L163</f>
        <v>shading</v>
      </c>
      <c r="M163" s="306" t="str">
        <f>'Empirical Rule'!M163</f>
        <v>pop mean</v>
      </c>
      <c r="N163" s="306" t="str">
        <f>'Empirical Rule'!N163</f>
        <v>expected variability</v>
      </c>
      <c r="O163" s="306" t="str">
        <f>'Empirical Rule'!O163</f>
        <v>value</v>
      </c>
      <c r="P163" s="306" t="str">
        <f>'Empirical Rule'!P163</f>
        <v>z score</v>
      </c>
      <c r="Q163" s="306" t="str">
        <f>'Empirical Rule'!Q163</f>
        <v>probability of x</v>
      </c>
      <c r="R163" s="193"/>
      <c r="S163" s="193"/>
      <c r="T163" s="193"/>
      <c r="U163" s="193"/>
      <c r="V163" s="262"/>
      <c r="W163" s="194"/>
      <c r="X163" s="262">
        <f>'Empirical Rule'!X163</f>
        <v>0</v>
      </c>
      <c r="Y163" s="262" t="e">
        <f>'Empirical Rule'!Y163</f>
        <v>#N/A</v>
      </c>
      <c r="Z163" s="194">
        <f>'Empirical Rule'!Z163</f>
        <v>0</v>
      </c>
      <c r="AA163" s="292" t="e">
        <f>'Empirical Rule'!AA163</f>
        <v>#VALUE!</v>
      </c>
      <c r="AB163" s="289" t="str">
        <f>'Empirical Rule'!AB163</f>
        <v/>
      </c>
      <c r="AC163" s="193"/>
      <c r="AD163" s="261"/>
      <c r="AE163" s="261"/>
      <c r="AF163" s="261"/>
      <c r="AG163" s="261"/>
      <c r="AH163" s="261"/>
      <c r="AI163" s="261"/>
      <c r="AJ163" s="261"/>
      <c r="AK163" s="261"/>
      <c r="AL163" s="271">
        <f>'Empirical Rule'!AL163</f>
        <v>1.6249999999999984</v>
      </c>
      <c r="AM163" s="272">
        <f>'Empirical Rule'!AM163</f>
        <v>0.10653826813058534</v>
      </c>
      <c r="AN163" s="272" t="e">
        <f>'Empirical Rule'!AN163</f>
        <v>#N/A</v>
      </c>
      <c r="AO163" s="272" t="e">
        <f>'Empirical Rule'!AO163</f>
        <v>#N/A</v>
      </c>
      <c r="AP163" s="272" t="e">
        <f>'Empirical Rule'!AP163</f>
        <v>#N/A</v>
      </c>
      <c r="AQ163" s="261"/>
      <c r="AR163" s="194">
        <f>'Empirical Rule'!AR163</f>
        <v>-0.66666666666666874</v>
      </c>
      <c r="AS163" s="194">
        <f>'Empirical Rule'!AS163</f>
        <v>0.254</v>
      </c>
      <c r="AT163" s="194">
        <f>'Empirical Rule'!AT163</f>
        <v>0.254</v>
      </c>
      <c r="AU163" s="194" t="str">
        <f>'Empirical Rule'!AU163</f>
        <v>x</v>
      </c>
    </row>
    <row r="164" spans="8:47" s="258" customFormat="1">
      <c r="H164" s="291" t="s">
        <v>808</v>
      </c>
      <c r="I164" s="262"/>
      <c r="J164" s="260"/>
      <c r="K164" s="259"/>
      <c r="L164" s="259"/>
      <c r="M164" s="326"/>
      <c r="N164" s="326"/>
      <c r="O164" s="326"/>
      <c r="P164" s="327"/>
      <c r="Q164" s="287"/>
      <c r="R164" s="193"/>
      <c r="S164" s="193"/>
      <c r="T164" s="193"/>
      <c r="U164" s="193"/>
      <c r="V164" s="262"/>
      <c r="W164" s="194"/>
      <c r="X164" s="262">
        <f>'Empirical Rule'!X164</f>
        <v>1</v>
      </c>
      <c r="Y164" s="262" t="e">
        <f>'Empirical Rule'!Y164</f>
        <v>#N/A</v>
      </c>
      <c r="Z164" s="194">
        <f>'Empirical Rule'!Z164</f>
        <v>1</v>
      </c>
      <c r="AA164" s="292" t="e">
        <f>'Empirical Rule'!AA164</f>
        <v>#VALUE!</v>
      </c>
      <c r="AB164" s="289" t="str">
        <f>'Empirical Rule'!AB164</f>
        <v/>
      </c>
      <c r="AC164" s="193"/>
      <c r="AD164" s="261"/>
      <c r="AE164" s="261"/>
      <c r="AF164" s="261"/>
      <c r="AG164" s="261"/>
      <c r="AH164" s="261"/>
      <c r="AI164" s="261"/>
      <c r="AJ164" s="261"/>
      <c r="AK164" s="261"/>
      <c r="AL164" s="271">
        <f>'Empirical Rule'!AL164</f>
        <v>1.6666666666666652</v>
      </c>
      <c r="AM164" s="272">
        <f>'Empirical Rule'!AM164</f>
        <v>9.9477138792748943E-2</v>
      </c>
      <c r="AN164" s="272" t="e">
        <f>'Empirical Rule'!AN164</f>
        <v>#N/A</v>
      </c>
      <c r="AO164" s="272" t="e">
        <f>'Empirical Rule'!AO164</f>
        <v>#N/A</v>
      </c>
      <c r="AP164" s="272" t="e">
        <f>'Empirical Rule'!AP164</f>
        <v>#N/A</v>
      </c>
      <c r="AQ164" s="261"/>
      <c r="AR164" s="194">
        <f>'Empirical Rule'!AR164</f>
        <v>-0.50000000000000222</v>
      </c>
      <c r="AS164" s="194">
        <f>'Empirical Rule'!AS164</f>
        <v>0.254</v>
      </c>
      <c r="AT164" s="194">
        <f>'Empirical Rule'!AT164</f>
        <v>0.254</v>
      </c>
      <c r="AU164" s="194" t="str">
        <f>'Empirical Rule'!AU164</f>
        <v>x</v>
      </c>
    </row>
    <row r="165" spans="8:47" s="258" customFormat="1">
      <c r="H165" s="193"/>
      <c r="I165" s="193"/>
      <c r="J165" s="259"/>
      <c r="K165" s="259"/>
      <c r="L165" s="259"/>
      <c r="M165" s="259"/>
      <c r="N165" s="259"/>
      <c r="O165" s="259"/>
      <c r="P165" s="259"/>
      <c r="Q165" s="259"/>
      <c r="R165" s="193"/>
      <c r="S165" s="193"/>
      <c r="T165" s="193"/>
      <c r="U165" s="193"/>
      <c r="V165" s="262"/>
      <c r="W165" s="194"/>
      <c r="X165" s="262">
        <f>'Empirical Rule'!X165</f>
        <v>2</v>
      </c>
      <c r="Y165" s="262" t="e">
        <f>'Empirical Rule'!Y165</f>
        <v>#N/A</v>
      </c>
      <c r="Z165" s="194">
        <f>'Empirical Rule'!Z165</f>
        <v>2</v>
      </c>
      <c r="AA165" s="292" t="e">
        <f>'Empirical Rule'!AA165</f>
        <v>#VALUE!</v>
      </c>
      <c r="AB165" s="289" t="str">
        <f>'Empirical Rule'!AB165</f>
        <v/>
      </c>
      <c r="AC165" s="193"/>
      <c r="AD165" s="261"/>
      <c r="AE165" s="261"/>
      <c r="AF165" s="261"/>
      <c r="AG165" s="261"/>
      <c r="AH165" s="261"/>
      <c r="AI165" s="261"/>
      <c r="AJ165" s="261"/>
      <c r="AK165" s="261"/>
      <c r="AL165" s="271">
        <f>'Empirical Rule'!AL165</f>
        <v>1.7083333333333319</v>
      </c>
      <c r="AM165" s="272">
        <f>'Empirical Rule'!AM165</f>
        <v>9.2722889001515929E-2</v>
      </c>
      <c r="AN165" s="272" t="e">
        <f>'Empirical Rule'!AN165</f>
        <v>#N/A</v>
      </c>
      <c r="AO165" s="272" t="e">
        <f>'Empirical Rule'!AO165</f>
        <v>#N/A</v>
      </c>
      <c r="AP165" s="272" t="e">
        <f>'Empirical Rule'!AP165</f>
        <v>#N/A</v>
      </c>
      <c r="AQ165" s="261"/>
      <c r="AR165" s="194">
        <f>'Empirical Rule'!AR165</f>
        <v>-0.33333333333333548</v>
      </c>
      <c r="AS165" s="194">
        <f>'Empirical Rule'!AS165</f>
        <v>0.254</v>
      </c>
      <c r="AT165" s="194">
        <f>'Empirical Rule'!AT165</f>
        <v>0.254</v>
      </c>
      <c r="AU165" s="194" t="str">
        <f>'Empirical Rule'!AU165</f>
        <v>x</v>
      </c>
    </row>
    <row r="166" spans="8:47" s="258" customFormat="1">
      <c r="H166" s="193"/>
      <c r="I166" s="193"/>
      <c r="J166" s="259"/>
      <c r="K166" s="259"/>
      <c r="L166" s="259"/>
      <c r="M166" s="259"/>
      <c r="N166" s="259"/>
      <c r="O166" s="259"/>
      <c r="P166" s="259"/>
      <c r="Q166" s="259"/>
      <c r="R166" s="193"/>
      <c r="S166" s="193"/>
      <c r="T166" s="193"/>
      <c r="U166" s="193"/>
      <c r="V166" s="262"/>
      <c r="W166" s="194"/>
      <c r="X166" s="262">
        <f>'Empirical Rule'!X166</f>
        <v>3</v>
      </c>
      <c r="Y166" s="262" t="e">
        <f>'Empirical Rule'!Y166</f>
        <v>#N/A</v>
      </c>
      <c r="Z166" s="194">
        <f>'Empirical Rule'!Z166</f>
        <v>3</v>
      </c>
      <c r="AA166" s="292" t="e">
        <f>'Empirical Rule'!AA166</f>
        <v>#VALUE!</v>
      </c>
      <c r="AB166" s="289" t="str">
        <f>'Empirical Rule'!AB166</f>
        <v/>
      </c>
      <c r="AC166" s="261"/>
      <c r="AD166" s="261"/>
      <c r="AE166" s="261"/>
      <c r="AF166" s="261"/>
      <c r="AG166" s="261"/>
      <c r="AH166" s="261"/>
      <c r="AI166" s="261"/>
      <c r="AJ166" s="261"/>
      <c r="AK166" s="261"/>
      <c r="AL166" s="271">
        <f>'Empirical Rule'!AL166</f>
        <v>1.7499999999999987</v>
      </c>
      <c r="AM166" s="272">
        <f>'Empirical Rule'!AM166</f>
        <v>8.6277318826511712E-2</v>
      </c>
      <c r="AN166" s="272" t="e">
        <f>'Empirical Rule'!AN166</f>
        <v>#N/A</v>
      </c>
      <c r="AO166" s="272" t="e">
        <f>'Empirical Rule'!AO166</f>
        <v>#N/A</v>
      </c>
      <c r="AP166" s="272" t="e">
        <f>'Empirical Rule'!AP166</f>
        <v>#N/A</v>
      </c>
      <c r="AQ166" s="261"/>
      <c r="AR166" s="194">
        <f>'Empirical Rule'!AR166</f>
        <v>-0.16666666666666879</v>
      </c>
      <c r="AS166" s="194">
        <f>'Empirical Rule'!AS166</f>
        <v>0.254</v>
      </c>
      <c r="AT166" s="194">
        <f>'Empirical Rule'!AT166</f>
        <v>0.254</v>
      </c>
      <c r="AU166" s="194" t="str">
        <f>'Empirical Rule'!AU166</f>
        <v>x</v>
      </c>
    </row>
    <row r="167" spans="8:47" s="258" customFormat="1">
      <c r="H167" s="193"/>
      <c r="I167" s="193"/>
      <c r="J167" s="259"/>
      <c r="K167" s="259"/>
      <c r="L167" s="259"/>
      <c r="M167" s="259"/>
      <c r="N167" s="259"/>
      <c r="O167" s="259"/>
      <c r="P167" s="259"/>
      <c r="Q167" s="259"/>
      <c r="R167" s="193"/>
      <c r="S167" s="193"/>
      <c r="T167" s="193"/>
      <c r="U167" s="193"/>
      <c r="V167" s="276" t="str">
        <f>'Empirical Rule'!V167</f>
        <v>X3 raw axis</v>
      </c>
      <c r="W167" s="194"/>
      <c r="X167" s="194"/>
      <c r="Y167" s="262"/>
      <c r="Z167" s="262"/>
      <c r="AA167" s="262"/>
      <c r="AB167" s="261"/>
      <c r="AC167" s="261"/>
      <c r="AD167" s="261"/>
      <c r="AE167" s="261"/>
      <c r="AF167" s="261"/>
      <c r="AG167" s="261"/>
      <c r="AH167" s="261"/>
      <c r="AI167" s="261"/>
      <c r="AJ167" s="261"/>
      <c r="AK167" s="261"/>
      <c r="AL167" s="271">
        <f>'Empirical Rule'!AL167</f>
        <v>1.7916666666666654</v>
      </c>
      <c r="AM167" s="272">
        <f>'Empirical Rule'!AM167</f>
        <v>8.014055443826619E-2</v>
      </c>
      <c r="AN167" s="272" t="e">
        <f>'Empirical Rule'!AN167</f>
        <v>#N/A</v>
      </c>
      <c r="AO167" s="272" t="e">
        <f>'Empirical Rule'!AO167</f>
        <v>#N/A</v>
      </c>
      <c r="AP167" s="272" t="e">
        <f>'Empirical Rule'!AP167</f>
        <v>#N/A</v>
      </c>
      <c r="AQ167" s="261"/>
      <c r="AR167" s="194">
        <f>'Empirical Rule'!AR167</f>
        <v>0.16666666666666449</v>
      </c>
      <c r="AS167" s="194">
        <f>'Empirical Rule'!AS167</f>
        <v>0.254</v>
      </c>
      <c r="AT167" s="194">
        <f>'Empirical Rule'!AT167</f>
        <v>0.254</v>
      </c>
      <c r="AU167" s="194" t="str">
        <f>'Empirical Rule'!AU167</f>
        <v>x</v>
      </c>
    </row>
    <row r="168" spans="8:47" s="258" customFormat="1" ht="14">
      <c r="H168" s="193"/>
      <c r="I168" s="193"/>
      <c r="J168" s="259"/>
      <c r="K168" s="259"/>
      <c r="L168" s="259"/>
      <c r="M168" s="259"/>
      <c r="N168" s="259"/>
      <c r="O168" s="259"/>
      <c r="P168" s="259"/>
      <c r="Q168" s="259"/>
      <c r="R168" s="193"/>
      <c r="S168" s="193"/>
      <c r="T168" s="193"/>
      <c r="U168" s="193"/>
      <c r="V168" s="269" t="str">
        <f>'Empirical Rule'!V168</f>
        <v>show</v>
      </c>
      <c r="W168" s="198" t="str">
        <f>'Empirical Rule'!W168</f>
        <v>height</v>
      </c>
      <c r="X168" s="270" t="str">
        <f>'Empirical Rule'!X168</f>
        <v>X3 raw normal pop axis</v>
      </c>
      <c r="Y168" s="270" t="str">
        <f>'Empirical Rule'!Y168</f>
        <v>0 y</v>
      </c>
      <c r="Z168" s="269" t="str">
        <f>'Empirical Rule'!Z168</f>
        <v>0 raw labels</v>
      </c>
      <c r="AA168" s="262"/>
      <c r="AB168" s="261"/>
      <c r="AC168" s="261"/>
      <c r="AD168" s="261"/>
      <c r="AE168" s="261"/>
      <c r="AF168" s="261"/>
      <c r="AG168" s="261"/>
      <c r="AH168" s="261"/>
      <c r="AI168" s="261"/>
      <c r="AJ168" s="261"/>
      <c r="AK168" s="261"/>
      <c r="AL168" s="271">
        <f>'Empirical Rule'!AL168</f>
        <v>1.8333333333333321</v>
      </c>
      <c r="AM168" s="272">
        <f>'Empirical Rule'!AM168</f>
        <v>7.4311163558993254E-2</v>
      </c>
      <c r="AN168" s="272" t="e">
        <f>'Empirical Rule'!AN168</f>
        <v>#N/A</v>
      </c>
      <c r="AO168" s="272" t="e">
        <f>'Empirical Rule'!AO168</f>
        <v>#N/A</v>
      </c>
      <c r="AP168" s="272" t="e">
        <f>'Empirical Rule'!AP168</f>
        <v>#N/A</v>
      </c>
      <c r="AQ168" s="261"/>
      <c r="AR168" s="194">
        <f>'Empirical Rule'!AR168</f>
        <v>0.33333333333333115</v>
      </c>
      <c r="AS168" s="194">
        <f>'Empirical Rule'!AS168</f>
        <v>0.254</v>
      </c>
      <c r="AT168" s="194">
        <f>'Empirical Rule'!AT168</f>
        <v>0.254</v>
      </c>
      <c r="AU168" s="194" t="str">
        <f>'Empirical Rule'!AU168</f>
        <v>x</v>
      </c>
    </row>
    <row r="169" spans="8:47" s="258" customFormat="1">
      <c r="H169" s="193"/>
      <c r="I169" s="193"/>
      <c r="J169" s="259"/>
      <c r="K169" s="259"/>
      <c r="L169" s="259"/>
      <c r="M169" s="259"/>
      <c r="N169" s="259"/>
      <c r="O169" s="259"/>
      <c r="P169" s="259"/>
      <c r="Q169" s="259"/>
      <c r="R169" s="193"/>
      <c r="S169" s="193"/>
      <c r="T169" s="193"/>
      <c r="U169" s="193"/>
      <c r="V169" s="262">
        <f>'Empirical Rule'!V169</f>
        <v>0</v>
      </c>
      <c r="W169" s="194">
        <f>'Empirical Rule'!W169</f>
        <v>-0.2</v>
      </c>
      <c r="X169" s="262">
        <f>'Empirical Rule'!X169</f>
        <v>-4</v>
      </c>
      <c r="Y169" s="262" t="e">
        <f>'Empirical Rule'!Y169</f>
        <v>#N/A</v>
      </c>
      <c r="Z169" s="285" t="str">
        <f>'Empirical Rule'!Z169</f>
        <v/>
      </c>
      <c r="AA169" s="262"/>
      <c r="AB169" s="261"/>
      <c r="AC169" s="261"/>
      <c r="AD169" s="261"/>
      <c r="AE169" s="261"/>
      <c r="AF169" s="261"/>
      <c r="AG169" s="261"/>
      <c r="AH169" s="261"/>
      <c r="AI169" s="261"/>
      <c r="AJ169" s="261"/>
      <c r="AK169" s="261"/>
      <c r="AL169" s="271">
        <f>'Empirical Rule'!AL169</f>
        <v>1.8749999999999989</v>
      </c>
      <c r="AM169" s="272">
        <f>'Empirical Rule'!AM169</f>
        <v>6.8786275826692042E-2</v>
      </c>
      <c r="AN169" s="272" t="e">
        <f>'Empirical Rule'!AN169</f>
        <v>#N/A</v>
      </c>
      <c r="AO169" s="272" t="e">
        <f>'Empirical Rule'!AO169</f>
        <v>#N/A</v>
      </c>
      <c r="AP169" s="272" t="e">
        <f>'Empirical Rule'!AP169</f>
        <v>#N/A</v>
      </c>
      <c r="AQ169" s="261"/>
      <c r="AR169" s="194">
        <f>'Empirical Rule'!AR169</f>
        <v>0.49999999999999789</v>
      </c>
      <c r="AS169" s="194">
        <f>'Empirical Rule'!AS169</f>
        <v>0.254</v>
      </c>
      <c r="AT169" s="194">
        <f>'Empirical Rule'!AT169</f>
        <v>0.254</v>
      </c>
      <c r="AU169" s="194" t="str">
        <f>'Empirical Rule'!AU169</f>
        <v>x</v>
      </c>
    </row>
    <row r="170" spans="8:47" s="258" customFormat="1">
      <c r="H170" s="193"/>
      <c r="I170" s="193"/>
      <c r="J170" s="259"/>
      <c r="K170" s="259"/>
      <c r="L170" s="259"/>
      <c r="M170" s="259"/>
      <c r="N170" s="259"/>
      <c r="O170" s="259"/>
      <c r="P170" s="259"/>
      <c r="Q170" s="259"/>
      <c r="R170" s="193"/>
      <c r="S170" s="193"/>
      <c r="T170" s="193"/>
      <c r="U170" s="193"/>
      <c r="V170" s="262"/>
      <c r="W170" s="194"/>
      <c r="X170" s="262">
        <f>'Empirical Rule'!X170</f>
        <v>-3</v>
      </c>
      <c r="Y170" s="262" t="e">
        <f>'Empirical Rule'!Y170</f>
        <v>#N/A</v>
      </c>
      <c r="Z170" s="289" t="str">
        <f>'Empirical Rule'!Z170</f>
        <v/>
      </c>
      <c r="AA170" s="262"/>
      <c r="AB170" s="261"/>
      <c r="AC170" s="261"/>
      <c r="AD170" s="261"/>
      <c r="AE170" s="261"/>
      <c r="AF170" s="261"/>
      <c r="AG170" s="261"/>
      <c r="AH170" s="261"/>
      <c r="AI170" s="261"/>
      <c r="AJ170" s="261"/>
      <c r="AK170" s="261"/>
      <c r="AL170" s="271">
        <f>'Empirical Rule'!AL170</f>
        <v>1.9166666666666656</v>
      </c>
      <c r="AM170" s="272">
        <f>'Empirical Rule'!AM170</f>
        <v>6.3561706516962482E-2</v>
      </c>
      <c r="AN170" s="272" t="e">
        <f>'Empirical Rule'!AN170</f>
        <v>#N/A</v>
      </c>
      <c r="AO170" s="272" t="e">
        <f>'Empirical Rule'!AO170</f>
        <v>#N/A</v>
      </c>
      <c r="AP170" s="272" t="e">
        <f>'Empirical Rule'!AP170</f>
        <v>#N/A</v>
      </c>
      <c r="AQ170" s="261"/>
      <c r="AR170" s="194">
        <f>'Empirical Rule'!AR170</f>
        <v>0.66666666666666441</v>
      </c>
      <c r="AS170" s="194">
        <f>'Empirical Rule'!AS170</f>
        <v>0.254</v>
      </c>
      <c r="AT170" s="194">
        <f>'Empirical Rule'!AT170</f>
        <v>0.254</v>
      </c>
      <c r="AU170" s="194" t="str">
        <f>'Empirical Rule'!AU170</f>
        <v>x</v>
      </c>
    </row>
    <row r="171" spans="8:47" s="258" customFormat="1">
      <c r="H171" s="193"/>
      <c r="I171" s="193"/>
      <c r="J171" s="259"/>
      <c r="K171" s="259"/>
      <c r="L171" s="259"/>
      <c r="M171" s="259"/>
      <c r="N171" s="259"/>
      <c r="O171" s="259"/>
      <c r="P171" s="259"/>
      <c r="Q171" s="259"/>
      <c r="R171" s="193"/>
      <c r="S171" s="193"/>
      <c r="T171" s="193"/>
      <c r="U171" s="193"/>
      <c r="V171" s="262"/>
      <c r="W171" s="194"/>
      <c r="X171" s="262">
        <f>'Empirical Rule'!X171</f>
        <v>-2</v>
      </c>
      <c r="Y171" s="262" t="e">
        <f>'Empirical Rule'!Y171</f>
        <v>#N/A</v>
      </c>
      <c r="Z171" s="289" t="str">
        <f>'Empirical Rule'!Z171</f>
        <v/>
      </c>
      <c r="AA171" s="262"/>
      <c r="AB171" s="261"/>
      <c r="AC171" s="261"/>
      <c r="AD171" s="261"/>
      <c r="AE171" s="261"/>
      <c r="AF171" s="261"/>
      <c r="AG171" s="261"/>
      <c r="AH171" s="261"/>
      <c r="AI171" s="261"/>
      <c r="AJ171" s="261"/>
      <c r="AK171" s="261"/>
      <c r="AL171" s="271">
        <f>'Empirical Rule'!AL171</f>
        <v>1.9583333333333324</v>
      </c>
      <c r="AM171" s="272">
        <f>'Empirical Rule'!AM171</f>
        <v>5.8632082139484676E-2</v>
      </c>
      <c r="AN171" s="272" t="e">
        <f>'Empirical Rule'!AN171</f>
        <v>#N/A</v>
      </c>
      <c r="AO171" s="272" t="e">
        <f>'Empirical Rule'!AO171</f>
        <v>#N/A</v>
      </c>
      <c r="AP171" s="272" t="e">
        <f>'Empirical Rule'!AP171</f>
        <v>#N/A</v>
      </c>
      <c r="AQ171" s="261"/>
      <c r="AR171" s="194">
        <f>'Empirical Rule'!AR171</f>
        <v>0.83333333333333093</v>
      </c>
      <c r="AS171" s="194">
        <f>'Empirical Rule'!AS171</f>
        <v>0.254</v>
      </c>
      <c r="AT171" s="194">
        <f>'Empirical Rule'!AT171</f>
        <v>0.254</v>
      </c>
      <c r="AU171" s="194" t="str">
        <f>'Empirical Rule'!AU171</f>
        <v>x</v>
      </c>
    </row>
    <row r="172" spans="8:47" s="258" customFormat="1">
      <c r="H172" s="193"/>
      <c r="I172" s="259"/>
      <c r="J172" s="259"/>
      <c r="K172" s="259"/>
      <c r="L172" s="259"/>
      <c r="M172" s="259"/>
      <c r="N172" s="259"/>
      <c r="O172" s="259"/>
      <c r="P172" s="193"/>
      <c r="Q172" s="193"/>
      <c r="R172" s="193"/>
      <c r="S172" s="193"/>
      <c r="T172" s="193"/>
      <c r="U172" s="193"/>
      <c r="V172" s="262"/>
      <c r="W172" s="194"/>
      <c r="X172" s="262">
        <f>'Empirical Rule'!X172</f>
        <v>-1</v>
      </c>
      <c r="Y172" s="262" t="e">
        <f>'Empirical Rule'!Y172</f>
        <v>#N/A</v>
      </c>
      <c r="Z172" s="289" t="str">
        <f>'Empirical Rule'!Z172</f>
        <v/>
      </c>
      <c r="AA172" s="262"/>
      <c r="AB172" s="261"/>
      <c r="AC172" s="261"/>
      <c r="AD172" s="261"/>
      <c r="AE172" s="261"/>
      <c r="AF172" s="261"/>
      <c r="AG172" s="261"/>
      <c r="AH172" s="261"/>
      <c r="AI172" s="261"/>
      <c r="AJ172" s="261"/>
      <c r="AK172" s="261"/>
      <c r="AL172" s="271">
        <f>'Empirical Rule'!AL172</f>
        <v>1.9999999999999991</v>
      </c>
      <c r="AM172" s="272">
        <f>'Empirical Rule'!AM172</f>
        <v>5.3990966513188146E-2</v>
      </c>
      <c r="AN172" s="272" t="e">
        <f>'Empirical Rule'!AN172</f>
        <v>#N/A</v>
      </c>
      <c r="AO172" s="272" t="e">
        <f>'Empirical Rule'!AO172</f>
        <v>#N/A</v>
      </c>
      <c r="AP172" s="272" t="e">
        <f>'Empirical Rule'!AP172</f>
        <v>#N/A</v>
      </c>
      <c r="AQ172" s="261"/>
      <c r="AR172" s="194">
        <f>'Empirical Rule'!AR172</f>
        <v>-0.66666666666666874</v>
      </c>
      <c r="AS172" s="194">
        <f>'Empirical Rule'!AS172</f>
        <v>0.27800000000000002</v>
      </c>
      <c r="AT172" s="194">
        <f>'Empirical Rule'!AT172</f>
        <v>0.27800000000000002</v>
      </c>
      <c r="AU172" s="194" t="str">
        <f>'Empirical Rule'!AU172</f>
        <v>x</v>
      </c>
    </row>
    <row r="173" spans="8:47" s="258" customFormat="1">
      <c r="H173" s="193"/>
      <c r="I173" s="259"/>
      <c r="J173" s="259"/>
      <c r="K173" s="193"/>
      <c r="L173" s="193"/>
      <c r="M173" s="193"/>
      <c r="N173" s="193"/>
      <c r="O173" s="193"/>
      <c r="P173" s="193"/>
      <c r="Q173" s="193"/>
      <c r="R173" s="193"/>
      <c r="S173" s="193"/>
      <c r="T173" s="193"/>
      <c r="U173" s="193"/>
      <c r="V173" s="262"/>
      <c r="W173" s="194"/>
      <c r="X173" s="262">
        <f>'Empirical Rule'!X173</f>
        <v>0</v>
      </c>
      <c r="Y173" s="262" t="e">
        <f>'Empirical Rule'!Y173</f>
        <v>#N/A</v>
      </c>
      <c r="Z173" s="289" t="str">
        <f>'Empirical Rule'!Z173</f>
        <v/>
      </c>
      <c r="AA173" s="262"/>
      <c r="AB173" s="261"/>
      <c r="AC173" s="261"/>
      <c r="AD173" s="261"/>
      <c r="AE173" s="261"/>
      <c r="AF173" s="261"/>
      <c r="AG173" s="261"/>
      <c r="AH173" s="261"/>
      <c r="AI173" s="261"/>
      <c r="AJ173" s="261"/>
      <c r="AK173" s="261"/>
      <c r="AL173" s="271">
        <f>'Empirical Rule'!AL173</f>
        <v>2.0416666666666656</v>
      </c>
      <c r="AM173" s="272">
        <f>'Empirical Rule'!AM173</f>
        <v>4.9630986023359178E-2</v>
      </c>
      <c r="AN173" s="272" t="e">
        <f>'Empirical Rule'!AN173</f>
        <v>#N/A</v>
      </c>
      <c r="AO173" s="272" t="e">
        <f>'Empirical Rule'!AO173</f>
        <v>#N/A</v>
      </c>
      <c r="AP173" s="272" t="e">
        <f>'Empirical Rule'!AP173</f>
        <v>#N/A</v>
      </c>
      <c r="AQ173" s="261"/>
      <c r="AR173" s="194">
        <f>'Empirical Rule'!AR173</f>
        <v>-0.50000000000000222</v>
      </c>
      <c r="AS173" s="194">
        <f>'Empirical Rule'!AS173</f>
        <v>0.27800000000000002</v>
      </c>
      <c r="AT173" s="194">
        <f>'Empirical Rule'!AT173</f>
        <v>0.27800000000000002</v>
      </c>
      <c r="AU173" s="194" t="str">
        <f>'Empirical Rule'!AU173</f>
        <v>x</v>
      </c>
    </row>
    <row r="174" spans="8:47" s="258" customFormat="1">
      <c r="H174" s="193"/>
      <c r="I174" s="193"/>
      <c r="J174" s="259"/>
      <c r="K174" s="193"/>
      <c r="L174" s="193"/>
      <c r="M174" s="193"/>
      <c r="N174" s="193"/>
      <c r="O174" s="193"/>
      <c r="P174" s="193"/>
      <c r="Q174" s="193"/>
      <c r="R174" s="193"/>
      <c r="S174" s="193"/>
      <c r="T174" s="193"/>
      <c r="U174" s="193"/>
      <c r="V174" s="262"/>
      <c r="W174" s="194"/>
      <c r="X174" s="262">
        <f>'Empirical Rule'!X174</f>
        <v>1</v>
      </c>
      <c r="Y174" s="262" t="e">
        <f>'Empirical Rule'!Y174</f>
        <v>#N/A</v>
      </c>
      <c r="Z174" s="289" t="str">
        <f>'Empirical Rule'!Z174</f>
        <v/>
      </c>
      <c r="AA174" s="262"/>
      <c r="AB174" s="261"/>
      <c r="AC174" s="261"/>
      <c r="AD174" s="261"/>
      <c r="AE174" s="261"/>
      <c r="AF174" s="261"/>
      <c r="AG174" s="261"/>
      <c r="AH174" s="261"/>
      <c r="AI174" s="261"/>
      <c r="AJ174" s="261"/>
      <c r="AK174" s="261"/>
      <c r="AL174" s="271">
        <f>'Empirical Rule'!AL174</f>
        <v>2.0833333333333321</v>
      </c>
      <c r="AM174" s="272">
        <f>'Empirical Rule'!AM174</f>
        <v>4.5543952872905698E-2</v>
      </c>
      <c r="AN174" s="272" t="e">
        <f>'Empirical Rule'!AN174</f>
        <v>#N/A</v>
      </c>
      <c r="AO174" s="272" t="e">
        <f>'Empirical Rule'!AO174</f>
        <v>#N/A</v>
      </c>
      <c r="AP174" s="272" t="e">
        <f>'Empirical Rule'!AP174</f>
        <v>#N/A</v>
      </c>
      <c r="AQ174" s="261"/>
      <c r="AR174" s="194">
        <f>'Empirical Rule'!AR174</f>
        <v>-0.33333333333333548</v>
      </c>
      <c r="AS174" s="194">
        <f>'Empirical Rule'!AS174</f>
        <v>0.27800000000000002</v>
      </c>
      <c r="AT174" s="194">
        <f>'Empirical Rule'!AT174</f>
        <v>0.27800000000000002</v>
      </c>
      <c r="AU174" s="194" t="str">
        <f>'Empirical Rule'!AU174</f>
        <v>x</v>
      </c>
    </row>
    <row r="175" spans="8:47" s="258" customFormat="1">
      <c r="H175" s="193"/>
      <c r="I175" s="193"/>
      <c r="J175" s="259"/>
      <c r="K175" s="193"/>
      <c r="L175" s="193"/>
      <c r="M175" s="193"/>
      <c r="N175" s="193"/>
      <c r="O175" s="193"/>
      <c r="P175" s="193"/>
      <c r="Q175" s="193"/>
      <c r="R175" s="193"/>
      <c r="S175" s="193"/>
      <c r="T175" s="193"/>
      <c r="U175" s="193"/>
      <c r="V175" s="262"/>
      <c r="W175" s="194"/>
      <c r="X175" s="262">
        <f>'Empirical Rule'!X175</f>
        <v>2</v>
      </c>
      <c r="Y175" s="262" t="e">
        <f>'Empirical Rule'!Y175</f>
        <v>#N/A</v>
      </c>
      <c r="Z175" s="289" t="str">
        <f>'Empirical Rule'!Z175</f>
        <v/>
      </c>
      <c r="AA175" s="262"/>
      <c r="AB175" s="261"/>
      <c r="AC175" s="261"/>
      <c r="AD175" s="261"/>
      <c r="AE175" s="261"/>
      <c r="AF175" s="261"/>
      <c r="AG175" s="261"/>
      <c r="AH175" s="261"/>
      <c r="AI175" s="261"/>
      <c r="AJ175" s="261"/>
      <c r="AK175" s="261"/>
      <c r="AL175" s="271">
        <f>'Empirical Rule'!AL175</f>
        <v>2.1249999999999987</v>
      </c>
      <c r="AM175" s="272">
        <f>'Empirical Rule'!AM175</f>
        <v>4.1720985256338723E-2</v>
      </c>
      <c r="AN175" s="272" t="e">
        <f>'Empirical Rule'!AN175</f>
        <v>#N/A</v>
      </c>
      <c r="AO175" s="272" t="e">
        <f>'Empirical Rule'!AO175</f>
        <v>#N/A</v>
      </c>
      <c r="AP175" s="272" t="e">
        <f>'Empirical Rule'!AP175</f>
        <v>#N/A</v>
      </c>
      <c r="AQ175" s="261"/>
      <c r="AR175" s="194">
        <f>'Empirical Rule'!AR175</f>
        <v>-0.16666666666666879</v>
      </c>
      <c r="AS175" s="194">
        <f>'Empirical Rule'!AS175</f>
        <v>0.27800000000000002</v>
      </c>
      <c r="AT175" s="194">
        <f>'Empirical Rule'!AT175</f>
        <v>0.27800000000000002</v>
      </c>
      <c r="AU175" s="194" t="str">
        <f>'Empirical Rule'!AU175</f>
        <v>x</v>
      </c>
    </row>
    <row r="176" spans="8:47" s="258" customFormat="1">
      <c r="H176" s="193"/>
      <c r="I176" s="193"/>
      <c r="J176" s="259"/>
      <c r="K176" s="193"/>
      <c r="L176" s="193"/>
      <c r="M176" s="193"/>
      <c r="N176" s="193"/>
      <c r="O176" s="193"/>
      <c r="P176" s="193"/>
      <c r="Q176" s="193"/>
      <c r="R176" s="193"/>
      <c r="S176" s="193"/>
      <c r="T176" s="193"/>
      <c r="U176" s="193"/>
      <c r="V176" s="262"/>
      <c r="W176" s="194"/>
      <c r="X176" s="262">
        <f>'Empirical Rule'!X176</f>
        <v>3</v>
      </c>
      <c r="Y176" s="262" t="e">
        <f>'Empirical Rule'!Y176</f>
        <v>#N/A</v>
      </c>
      <c r="Z176" s="289" t="str">
        <f>'Empirical Rule'!Z176</f>
        <v/>
      </c>
      <c r="AA176" s="262"/>
      <c r="AB176" s="261"/>
      <c r="AC176" s="261"/>
      <c r="AD176" s="261"/>
      <c r="AE176" s="261"/>
      <c r="AF176" s="261"/>
      <c r="AG176" s="261"/>
      <c r="AH176" s="261"/>
      <c r="AI176" s="261"/>
      <c r="AJ176" s="261"/>
      <c r="AK176" s="261"/>
      <c r="AL176" s="271">
        <f>'Empirical Rule'!AL176</f>
        <v>2.1666666666666652</v>
      </c>
      <c r="AM176" s="272">
        <f>'Empirical Rule'!AM176</f>
        <v>3.8152623506418078E-2</v>
      </c>
      <c r="AN176" s="272" t="e">
        <f>'Empirical Rule'!AN176</f>
        <v>#N/A</v>
      </c>
      <c r="AO176" s="272" t="e">
        <f>'Empirical Rule'!AO176</f>
        <v>#N/A</v>
      </c>
      <c r="AP176" s="272" t="e">
        <f>'Empirical Rule'!AP176</f>
        <v>#N/A</v>
      </c>
      <c r="AQ176" s="261"/>
      <c r="AR176" s="194">
        <f>'Empirical Rule'!AR176</f>
        <v>0.16666666666666449</v>
      </c>
      <c r="AS176" s="194">
        <f>'Empirical Rule'!AS176</f>
        <v>0.27800000000000002</v>
      </c>
      <c r="AT176" s="194">
        <f>'Empirical Rule'!AT176</f>
        <v>0.27800000000000002</v>
      </c>
      <c r="AU176" s="194" t="str">
        <f>'Empirical Rule'!AU176</f>
        <v>x</v>
      </c>
    </row>
    <row r="177" spans="8:47" s="258" customFormat="1">
      <c r="H177" s="193"/>
      <c r="I177" s="193"/>
      <c r="J177" s="259"/>
      <c r="K177" s="193"/>
      <c r="L177" s="193"/>
      <c r="M177" s="193"/>
      <c r="N177" s="193"/>
      <c r="O177" s="193"/>
      <c r="P177" s="259"/>
      <c r="Q177" s="259"/>
      <c r="R177" s="193"/>
      <c r="S177" s="193"/>
      <c r="T177" s="193"/>
      <c r="U177" s="193"/>
      <c r="V177" s="262"/>
      <c r="W177" s="194"/>
      <c r="X177" s="194"/>
      <c r="Y177" s="262"/>
      <c r="Z177" s="262"/>
      <c r="AA177" s="262"/>
      <c r="AB177" s="261"/>
      <c r="AC177" s="261"/>
      <c r="AD177" s="261"/>
      <c r="AE177" s="261"/>
      <c r="AF177" s="261"/>
      <c r="AG177" s="261"/>
      <c r="AH177" s="261"/>
      <c r="AI177" s="261"/>
      <c r="AJ177" s="261"/>
      <c r="AK177" s="261"/>
      <c r="AL177" s="271">
        <f>'Empirical Rule'!AL177</f>
        <v>2.2083333333333317</v>
      </c>
      <c r="AM177" s="272">
        <f>'Empirical Rule'!AM177</f>
        <v>3.4828941387634517E-2</v>
      </c>
      <c r="AN177" s="272" t="e">
        <f>'Empirical Rule'!AN177</f>
        <v>#N/A</v>
      </c>
      <c r="AO177" s="272" t="e">
        <f>'Empirical Rule'!AO177</f>
        <v>#N/A</v>
      </c>
      <c r="AP177" s="272" t="e">
        <f>'Empirical Rule'!AP177</f>
        <v>#N/A</v>
      </c>
      <c r="AQ177" s="261"/>
      <c r="AR177" s="194">
        <f>'Empirical Rule'!AR177</f>
        <v>0.33333333333333115</v>
      </c>
      <c r="AS177" s="194">
        <f>'Empirical Rule'!AS177</f>
        <v>0.27800000000000002</v>
      </c>
      <c r="AT177" s="194">
        <f>'Empirical Rule'!AT177</f>
        <v>0.27800000000000002</v>
      </c>
      <c r="AU177" s="194" t="str">
        <f>'Empirical Rule'!AU177</f>
        <v>x</v>
      </c>
    </row>
    <row r="178" spans="8:47" s="258" customFormat="1">
      <c r="H178" s="193"/>
      <c r="I178" s="193"/>
      <c r="J178" s="259"/>
      <c r="K178" s="259"/>
      <c r="L178" s="259"/>
      <c r="M178" s="259"/>
      <c r="N178" s="259"/>
      <c r="O178" s="259"/>
      <c r="P178" s="259"/>
      <c r="Q178" s="259"/>
      <c r="R178" s="193"/>
      <c r="S178" s="193"/>
      <c r="T178" s="193"/>
      <c r="U178" s="193"/>
      <c r="V178" s="276" t="str">
        <f>'Empirical Rule'!V178</f>
        <v>X3 stdev axis</v>
      </c>
      <c r="W178" s="194"/>
      <c r="X178" s="198" t="str">
        <f>'Empirical Rule'!X178</f>
        <v>σ</v>
      </c>
      <c r="Y178" s="294">
        <f>'Empirical Rule'!Y178</f>
        <v>0</v>
      </c>
      <c r="Z178" s="262"/>
      <c r="AA178" s="262"/>
      <c r="AB178" s="261"/>
      <c r="AC178" s="261"/>
      <c r="AD178" s="261"/>
      <c r="AE178" s="261"/>
      <c r="AF178" s="261"/>
      <c r="AG178" s="261"/>
      <c r="AH178" s="261"/>
      <c r="AI178" s="261"/>
      <c r="AJ178" s="261"/>
      <c r="AK178" s="261"/>
      <c r="AL178" s="271">
        <f>'Empirical Rule'!AL178</f>
        <v>2.2499999999999982</v>
      </c>
      <c r="AM178" s="272">
        <f>'Empirical Rule'!AM178</f>
        <v>3.173965183566755E-2</v>
      </c>
      <c r="AN178" s="272" t="e">
        <f>'Empirical Rule'!AN178</f>
        <v>#N/A</v>
      </c>
      <c r="AO178" s="272" t="e">
        <f>'Empirical Rule'!AO178</f>
        <v>#N/A</v>
      </c>
      <c r="AP178" s="272" t="e">
        <f>'Empirical Rule'!AP178</f>
        <v>#N/A</v>
      </c>
      <c r="AQ178" s="261"/>
      <c r="AR178" s="194">
        <f>'Empirical Rule'!AR178</f>
        <v>0.49999999999999789</v>
      </c>
      <c r="AS178" s="194">
        <f>'Empirical Rule'!AS178</f>
        <v>0.27800000000000002</v>
      </c>
      <c r="AT178" s="194">
        <f>'Empirical Rule'!AT178</f>
        <v>0.27800000000000002</v>
      </c>
      <c r="AU178" s="194" t="str">
        <f>'Empirical Rule'!AU178</f>
        <v>x</v>
      </c>
    </row>
    <row r="179" spans="8:47" s="258" customFormat="1" ht="14">
      <c r="V179" s="269" t="str">
        <f>'Empirical Rule'!V179</f>
        <v>show</v>
      </c>
      <c r="W179" s="198" t="str">
        <f>'Empirical Rule'!W179</f>
        <v>height</v>
      </c>
      <c r="X179" s="270" t="str">
        <f>'Empirical Rule'!X179</f>
        <v>X3 std normal pop axis</v>
      </c>
      <c r="Y179" s="270" t="str">
        <f>'Empirical Rule'!Y179</f>
        <v>0 stdev y</v>
      </c>
      <c r="Z179" s="194"/>
      <c r="AA179" s="194"/>
      <c r="AB179" s="270" t="str">
        <f>'Empirical Rule'!AB179</f>
        <v>normal pop stdev labels</v>
      </c>
      <c r="AC179" s="261"/>
      <c r="AD179" s="261"/>
      <c r="AE179" s="261"/>
      <c r="AF179" s="261"/>
      <c r="AG179" s="261"/>
      <c r="AH179" s="261"/>
      <c r="AI179" s="261"/>
      <c r="AJ179" s="261"/>
      <c r="AK179" s="261"/>
      <c r="AL179" s="271">
        <f>'Empirical Rule'!AL179</f>
        <v>2.2916666666666647</v>
      </c>
      <c r="AM179" s="272">
        <f>'Empirical Rule'!AM179</f>
        <v>2.8874206565747504E-2</v>
      </c>
      <c r="AN179" s="272" t="e">
        <f>'Empirical Rule'!AN179</f>
        <v>#N/A</v>
      </c>
      <c r="AO179" s="272" t="e">
        <f>'Empirical Rule'!AO179</f>
        <v>#N/A</v>
      </c>
      <c r="AP179" s="272" t="e">
        <f>'Empirical Rule'!AP179</f>
        <v>#N/A</v>
      </c>
      <c r="AQ179" s="261"/>
      <c r="AR179" s="194">
        <f>'Empirical Rule'!AR179</f>
        <v>0.66666666666666441</v>
      </c>
      <c r="AS179" s="194">
        <f>'Empirical Rule'!AS179</f>
        <v>0.27800000000000002</v>
      </c>
      <c r="AT179" s="194">
        <f>'Empirical Rule'!AT179</f>
        <v>0.27800000000000002</v>
      </c>
      <c r="AU179" s="194" t="str">
        <f>'Empirical Rule'!AU179</f>
        <v>x</v>
      </c>
    </row>
    <row r="180" spans="8:47" s="258" customFormat="1">
      <c r="V180" s="262">
        <f>'Empirical Rule'!V180</f>
        <v>0</v>
      </c>
      <c r="W180" s="194">
        <f>'Empirical Rule'!W180</f>
        <v>-0.17</v>
      </c>
      <c r="X180" s="262">
        <f>'Empirical Rule'!X180</f>
        <v>-4</v>
      </c>
      <c r="Y180" s="262" t="e">
        <f>'Empirical Rule'!Y180</f>
        <v>#N/A</v>
      </c>
      <c r="Z180" s="193"/>
      <c r="AA180" s="290">
        <f>'Empirical Rule'!AA180</f>
        <v>0</v>
      </c>
      <c r="AB180" s="289" t="str">
        <f>'Empirical Rule'!AB180</f>
        <v/>
      </c>
      <c r="AC180" s="261"/>
      <c r="AD180" s="261"/>
      <c r="AE180" s="261"/>
      <c r="AF180" s="261"/>
      <c r="AG180" s="261"/>
      <c r="AH180" s="261"/>
      <c r="AI180" s="261"/>
      <c r="AJ180" s="261"/>
      <c r="AK180" s="261"/>
      <c r="AL180" s="271">
        <f>'Empirical Rule'!AL180</f>
        <v>2.3333333333333313</v>
      </c>
      <c r="AM180" s="272">
        <f>'Empirical Rule'!AM180</f>
        <v>2.6221889093709622E-2</v>
      </c>
      <c r="AN180" s="272" t="e">
        <f>'Empirical Rule'!AN180</f>
        <v>#N/A</v>
      </c>
      <c r="AO180" s="272" t="e">
        <f>'Empirical Rule'!AO180</f>
        <v>#N/A</v>
      </c>
      <c r="AP180" s="272" t="e">
        <f>'Empirical Rule'!AP180</f>
        <v>#N/A</v>
      </c>
      <c r="AQ180" s="261"/>
      <c r="AR180" s="194">
        <f>'Empirical Rule'!AR180</f>
        <v>-0.66666666666666874</v>
      </c>
      <c r="AS180" s="194">
        <f>'Empirical Rule'!AS180</f>
        <v>0.30199999999999999</v>
      </c>
      <c r="AT180" s="194">
        <f>'Empirical Rule'!AT180</f>
        <v>0.30199999999999999</v>
      </c>
      <c r="AU180" s="194" t="str">
        <f>'Empirical Rule'!AU180</f>
        <v>x</v>
      </c>
    </row>
    <row r="181" spans="8:47" s="258" customFormat="1">
      <c r="V181" s="262"/>
      <c r="W181" s="194"/>
      <c r="X181" s="262">
        <f>'Empirical Rule'!X181</f>
        <v>-3</v>
      </c>
      <c r="Y181" s="262" t="e">
        <f>'Empirical Rule'!Y181</f>
        <v>#N/A</v>
      </c>
      <c r="Z181" s="194">
        <f>'Empirical Rule'!Z181</f>
        <v>-3</v>
      </c>
      <c r="AA181" s="292">
        <f>'Empirical Rule'!AA181</f>
        <v>0</v>
      </c>
      <c r="AB181" s="289" t="str">
        <f>'Empirical Rule'!AB181</f>
        <v/>
      </c>
      <c r="AC181" s="261"/>
      <c r="AD181" s="261"/>
      <c r="AE181" s="261"/>
      <c r="AF181" s="261"/>
      <c r="AG181" s="261"/>
      <c r="AH181" s="261"/>
      <c r="AI181" s="261"/>
      <c r="AJ181" s="261"/>
      <c r="AK181" s="261"/>
      <c r="AL181" s="271">
        <f>'Empirical Rule'!AL181</f>
        <v>2.3749999999999978</v>
      </c>
      <c r="AM181" s="272">
        <f>'Empirical Rule'!AM181</f>
        <v>2.3771900829913931E-2</v>
      </c>
      <c r="AN181" s="272" t="e">
        <f>'Empirical Rule'!AN181</f>
        <v>#N/A</v>
      </c>
      <c r="AO181" s="272" t="e">
        <f>'Empirical Rule'!AO181</f>
        <v>#N/A</v>
      </c>
      <c r="AP181" s="272" t="e">
        <f>'Empirical Rule'!AP181</f>
        <v>#N/A</v>
      </c>
      <c r="AQ181" s="261"/>
      <c r="AR181" s="194">
        <f>'Empirical Rule'!AR181</f>
        <v>-0.50000000000000222</v>
      </c>
      <c r="AS181" s="194">
        <f>'Empirical Rule'!AS181</f>
        <v>0.30199999999999999</v>
      </c>
      <c r="AT181" s="194">
        <f>'Empirical Rule'!AT181</f>
        <v>0.30199999999999999</v>
      </c>
      <c r="AU181" s="194" t="str">
        <f>'Empirical Rule'!AU181</f>
        <v>x</v>
      </c>
    </row>
    <row r="182" spans="8:47" s="258" customFormat="1">
      <c r="V182" s="262"/>
      <c r="W182" s="194"/>
      <c r="X182" s="262">
        <f>'Empirical Rule'!X182</f>
        <v>-2</v>
      </c>
      <c r="Y182" s="262" t="e">
        <f>'Empirical Rule'!Y182</f>
        <v>#N/A</v>
      </c>
      <c r="Z182" s="194">
        <f>'Empirical Rule'!Z182</f>
        <v>-2</v>
      </c>
      <c r="AA182" s="292">
        <f>'Empirical Rule'!AA182</f>
        <v>0</v>
      </c>
      <c r="AB182" s="289" t="str">
        <f>'Empirical Rule'!AB182</f>
        <v/>
      </c>
      <c r="AC182" s="261"/>
      <c r="AD182" s="261"/>
      <c r="AE182" s="261"/>
      <c r="AF182" s="261"/>
      <c r="AG182" s="261"/>
      <c r="AH182" s="261"/>
      <c r="AI182" s="261"/>
      <c r="AJ182" s="261"/>
      <c r="AK182" s="261"/>
      <c r="AL182" s="271">
        <f>'Empirical Rule'!AL182</f>
        <v>2.4166666666666643</v>
      </c>
      <c r="AM182" s="272">
        <f>'Empirical Rule'!AM182</f>
        <v>2.1513440016773775E-2</v>
      </c>
      <c r="AN182" s="272" t="e">
        <f>'Empirical Rule'!AN182</f>
        <v>#N/A</v>
      </c>
      <c r="AO182" s="272" t="e">
        <f>'Empirical Rule'!AO182</f>
        <v>#N/A</v>
      </c>
      <c r="AP182" s="272" t="e">
        <f>'Empirical Rule'!AP182</f>
        <v>#N/A</v>
      </c>
      <c r="AQ182" s="261"/>
      <c r="AR182" s="194">
        <f>'Empirical Rule'!AR182</f>
        <v>-0.33333333333333548</v>
      </c>
      <c r="AS182" s="194">
        <f>'Empirical Rule'!AS182</f>
        <v>0.30199999999999999</v>
      </c>
      <c r="AT182" s="194">
        <f>'Empirical Rule'!AT182</f>
        <v>0.30199999999999999</v>
      </c>
      <c r="AU182" s="194" t="str">
        <f>'Empirical Rule'!AU182</f>
        <v>x</v>
      </c>
    </row>
    <row r="183" spans="8:47" s="258" customFormat="1">
      <c r="V183" s="262"/>
      <c r="W183" s="194"/>
      <c r="X183" s="262">
        <f>'Empirical Rule'!X183</f>
        <v>-1</v>
      </c>
      <c r="Y183" s="262" t="e">
        <f>'Empirical Rule'!Y183</f>
        <v>#N/A</v>
      </c>
      <c r="Z183" s="194">
        <f>'Empirical Rule'!Z183</f>
        <v>-1</v>
      </c>
      <c r="AA183" s="292">
        <f>'Empirical Rule'!AA183</f>
        <v>0</v>
      </c>
      <c r="AB183" s="289" t="str">
        <f>'Empirical Rule'!AB183</f>
        <v/>
      </c>
      <c r="AC183" s="261"/>
      <c r="AD183" s="261"/>
      <c r="AE183" s="261"/>
      <c r="AF183" s="261"/>
      <c r="AG183" s="261"/>
      <c r="AH183" s="261"/>
      <c r="AI183" s="261"/>
      <c r="AJ183" s="261"/>
      <c r="AK183" s="261"/>
      <c r="AL183" s="271">
        <f>'Empirical Rule'!AL183</f>
        <v>2.4583333333333308</v>
      </c>
      <c r="AM183" s="272">
        <f>'Empirical Rule'!AM183</f>
        <v>1.9435773384265099E-2</v>
      </c>
      <c r="AN183" s="272" t="e">
        <f>'Empirical Rule'!AN183</f>
        <v>#N/A</v>
      </c>
      <c r="AO183" s="272" t="e">
        <f>'Empirical Rule'!AO183</f>
        <v>#N/A</v>
      </c>
      <c r="AP183" s="272" t="e">
        <f>'Empirical Rule'!AP183</f>
        <v>#N/A</v>
      </c>
      <c r="AQ183" s="261"/>
      <c r="AR183" s="194">
        <f>'Empirical Rule'!AR183</f>
        <v>-0.16666666666666879</v>
      </c>
      <c r="AS183" s="194">
        <f>'Empirical Rule'!AS183</f>
        <v>0.30199999999999999</v>
      </c>
      <c r="AT183" s="194">
        <f>'Empirical Rule'!AT183</f>
        <v>0.30199999999999999</v>
      </c>
      <c r="AU183" s="194" t="str">
        <f>'Empirical Rule'!AU183</f>
        <v>x</v>
      </c>
    </row>
    <row r="184" spans="8:47" s="258" customFormat="1">
      <c r="V184" s="262"/>
      <c r="W184" s="194"/>
      <c r="X184" s="262">
        <f>'Empirical Rule'!X184</f>
        <v>0</v>
      </c>
      <c r="Y184" s="262" t="e">
        <f>'Empirical Rule'!Y184</f>
        <v>#N/A</v>
      </c>
      <c r="Z184" s="194">
        <f>'Empirical Rule'!Z184</f>
        <v>0</v>
      </c>
      <c r="AA184" s="292">
        <f>'Empirical Rule'!AA184</f>
        <v>0</v>
      </c>
      <c r="AB184" s="289" t="str">
        <f>'Empirical Rule'!AB184</f>
        <v/>
      </c>
      <c r="AC184" s="261"/>
      <c r="AD184" s="261"/>
      <c r="AE184" s="261"/>
      <c r="AF184" s="261"/>
      <c r="AG184" s="261"/>
      <c r="AH184" s="261"/>
      <c r="AI184" s="261"/>
      <c r="AJ184" s="261"/>
      <c r="AK184" s="261"/>
      <c r="AL184" s="271">
        <f>'Empirical Rule'!AL184</f>
        <v>2.4999999999999973</v>
      </c>
      <c r="AM184" s="272">
        <f>'Empirical Rule'!AM184</f>
        <v>1.7528300493568655E-2</v>
      </c>
      <c r="AN184" s="272" t="e">
        <f>'Empirical Rule'!AN184</f>
        <v>#N/A</v>
      </c>
      <c r="AO184" s="272" t="e">
        <f>'Empirical Rule'!AO184</f>
        <v>#N/A</v>
      </c>
      <c r="AP184" s="272" t="e">
        <f>'Empirical Rule'!AP184</f>
        <v>#N/A</v>
      </c>
      <c r="AQ184" s="261"/>
      <c r="AR184" s="194">
        <f>'Empirical Rule'!AR184</f>
        <v>0.16666666666666449</v>
      </c>
      <c r="AS184" s="194">
        <f>'Empirical Rule'!AS184</f>
        <v>0.30199999999999999</v>
      </c>
      <c r="AT184" s="194">
        <f>'Empirical Rule'!AT184</f>
        <v>0.30199999999999999</v>
      </c>
      <c r="AU184" s="194" t="str">
        <f>'Empirical Rule'!AU184</f>
        <v>x</v>
      </c>
    </row>
    <row r="185" spans="8:47" s="258" customFormat="1">
      <c r="V185" s="262"/>
      <c r="W185" s="194"/>
      <c r="X185" s="262">
        <f>'Empirical Rule'!X185</f>
        <v>1</v>
      </c>
      <c r="Y185" s="262" t="e">
        <f>'Empirical Rule'!Y185</f>
        <v>#N/A</v>
      </c>
      <c r="Z185" s="194">
        <f>'Empirical Rule'!Z185</f>
        <v>1</v>
      </c>
      <c r="AA185" s="292">
        <f>'Empirical Rule'!AA185</f>
        <v>0</v>
      </c>
      <c r="AB185" s="289" t="str">
        <f>'Empirical Rule'!AB185</f>
        <v/>
      </c>
      <c r="AC185" s="261"/>
      <c r="AD185" s="261"/>
      <c r="AE185" s="261"/>
      <c r="AF185" s="261"/>
      <c r="AG185" s="261"/>
      <c r="AH185" s="261"/>
      <c r="AI185" s="261"/>
      <c r="AJ185" s="261"/>
      <c r="AK185" s="261"/>
      <c r="AL185" s="271">
        <f>'Empirical Rule'!AL185</f>
        <v>2.5416666666666639</v>
      </c>
      <c r="AM185" s="272">
        <f>'Empirical Rule'!AM185</f>
        <v>1.5780610826231976E-2</v>
      </c>
      <c r="AN185" s="272" t="e">
        <f>'Empirical Rule'!AN185</f>
        <v>#N/A</v>
      </c>
      <c r="AO185" s="272" t="e">
        <f>'Empirical Rule'!AO185</f>
        <v>#N/A</v>
      </c>
      <c r="AP185" s="272" t="e">
        <f>'Empirical Rule'!AP185</f>
        <v>#N/A</v>
      </c>
      <c r="AQ185" s="261"/>
      <c r="AR185" s="194">
        <f>'Empirical Rule'!AR185</f>
        <v>0.33333333333333115</v>
      </c>
      <c r="AS185" s="194">
        <f>'Empirical Rule'!AS185</f>
        <v>0.30199999999999999</v>
      </c>
      <c r="AT185" s="194">
        <f>'Empirical Rule'!AT185</f>
        <v>0.30199999999999999</v>
      </c>
      <c r="AU185" s="194" t="str">
        <f>'Empirical Rule'!AU185</f>
        <v>x</v>
      </c>
    </row>
    <row r="186" spans="8:47" s="258" customFormat="1">
      <c r="V186" s="262"/>
      <c r="W186" s="194"/>
      <c r="X186" s="262">
        <f>'Empirical Rule'!X186</f>
        <v>2</v>
      </c>
      <c r="Y186" s="262" t="e">
        <f>'Empirical Rule'!Y186</f>
        <v>#N/A</v>
      </c>
      <c r="Z186" s="194">
        <f>'Empirical Rule'!Z186</f>
        <v>2</v>
      </c>
      <c r="AA186" s="292">
        <f>'Empirical Rule'!AA186</f>
        <v>0</v>
      </c>
      <c r="AB186" s="289" t="str">
        <f>'Empirical Rule'!AB186</f>
        <v/>
      </c>
      <c r="AC186" s="261"/>
      <c r="AD186" s="261"/>
      <c r="AE186" s="261"/>
      <c r="AF186" s="261"/>
      <c r="AG186" s="261"/>
      <c r="AH186" s="261"/>
      <c r="AI186" s="261"/>
      <c r="AJ186" s="261"/>
      <c r="AK186" s="261"/>
      <c r="AL186" s="271">
        <f>'Empirical Rule'!AL186</f>
        <v>2.5833333333333304</v>
      </c>
      <c r="AM186" s="272">
        <f>'Empirical Rule'!AM186</f>
        <v>1.4182533754437414E-2</v>
      </c>
      <c r="AN186" s="272" t="e">
        <f>'Empirical Rule'!AN186</f>
        <v>#N/A</v>
      </c>
      <c r="AO186" s="272" t="e">
        <f>'Empirical Rule'!AO186</f>
        <v>#N/A</v>
      </c>
      <c r="AP186" s="272" t="e">
        <f>'Empirical Rule'!AP186</f>
        <v>#N/A</v>
      </c>
      <c r="AQ186" s="261"/>
      <c r="AR186" s="194">
        <f>'Empirical Rule'!AR186</f>
        <v>0.49999999999999789</v>
      </c>
      <c r="AS186" s="194">
        <f>'Empirical Rule'!AS186</f>
        <v>0.30199999999999999</v>
      </c>
      <c r="AT186" s="194">
        <f>'Empirical Rule'!AT186</f>
        <v>0.30199999999999999</v>
      </c>
      <c r="AU186" s="194" t="str">
        <f>'Empirical Rule'!AU186</f>
        <v>x</v>
      </c>
    </row>
    <row r="187" spans="8:47" s="258" customFormat="1">
      <c r="V187" s="262"/>
      <c r="W187" s="194"/>
      <c r="X187" s="262">
        <f>'Empirical Rule'!X187</f>
        <v>3</v>
      </c>
      <c r="Y187" s="262" t="e">
        <f>'Empirical Rule'!Y187</f>
        <v>#N/A</v>
      </c>
      <c r="Z187" s="194">
        <f>'Empirical Rule'!Z187</f>
        <v>3</v>
      </c>
      <c r="AA187" s="292">
        <f>'Empirical Rule'!AA187</f>
        <v>0</v>
      </c>
      <c r="AB187" s="289" t="str">
        <f>'Empirical Rule'!AB187</f>
        <v/>
      </c>
      <c r="AC187" s="261"/>
      <c r="AD187" s="261"/>
      <c r="AE187" s="261"/>
      <c r="AF187" s="261"/>
      <c r="AG187" s="261"/>
      <c r="AH187" s="261"/>
      <c r="AI187" s="261"/>
      <c r="AJ187" s="261"/>
      <c r="AK187" s="261"/>
      <c r="AL187" s="271">
        <f>'Empirical Rule'!AL187</f>
        <v>2.6249999999999969</v>
      </c>
      <c r="AM187" s="272">
        <f>'Empirical Rule'!AM187</f>
        <v>1.2724181596831535E-2</v>
      </c>
      <c r="AN187" s="272" t="e">
        <f>'Empirical Rule'!AN187</f>
        <v>#N/A</v>
      </c>
      <c r="AO187" s="272" t="e">
        <f>'Empirical Rule'!AO187</f>
        <v>#N/A</v>
      </c>
      <c r="AP187" s="272" t="e">
        <f>'Empirical Rule'!AP187</f>
        <v>#N/A</v>
      </c>
      <c r="AQ187" s="261"/>
      <c r="AR187" s="194">
        <f>'Empirical Rule'!AR187</f>
        <v>0.66666666666666441</v>
      </c>
      <c r="AS187" s="194">
        <f>'Empirical Rule'!AS187</f>
        <v>0.30199999999999999</v>
      </c>
      <c r="AT187" s="194">
        <f>'Empirical Rule'!AT187</f>
        <v>0.30199999999999999</v>
      </c>
      <c r="AU187" s="194" t="str">
        <f>'Empirical Rule'!AU187</f>
        <v>x</v>
      </c>
    </row>
    <row r="188" spans="8:47" s="258" customFormat="1">
      <c r="V188" s="262"/>
      <c r="W188" s="194"/>
      <c r="X188" s="194"/>
      <c r="Y188" s="262"/>
      <c r="Z188" s="262"/>
      <c r="AA188" s="262"/>
      <c r="AB188" s="261"/>
      <c r="AC188" s="261"/>
      <c r="AD188" s="261"/>
      <c r="AE188" s="261"/>
      <c r="AF188" s="261"/>
      <c r="AG188" s="261"/>
      <c r="AH188" s="261"/>
      <c r="AI188" s="261"/>
      <c r="AJ188" s="261"/>
      <c r="AK188" s="261"/>
      <c r="AL188" s="271">
        <f>'Empirical Rule'!AL188</f>
        <v>2.6666666666666634</v>
      </c>
      <c r="AM188" s="272">
        <f>'Empirical Rule'!AM188</f>
        <v>1.1395986023797539E-2</v>
      </c>
      <c r="AN188" s="272" t="e">
        <f>'Empirical Rule'!AN188</f>
        <v>#N/A</v>
      </c>
      <c r="AO188" s="272" t="e">
        <f>'Empirical Rule'!AO188</f>
        <v>#N/A</v>
      </c>
      <c r="AP188" s="272" t="e">
        <f>'Empirical Rule'!AP188</f>
        <v>#N/A</v>
      </c>
      <c r="AQ188" s="261"/>
      <c r="AR188" s="194">
        <f>'Empirical Rule'!AR188</f>
        <v>-0.50000000000000222</v>
      </c>
      <c r="AS188" s="194">
        <f>'Empirical Rule'!AS188</f>
        <v>0.32600000000000001</v>
      </c>
      <c r="AT188" s="194">
        <f>'Empirical Rule'!AT188</f>
        <v>0.32600000000000001</v>
      </c>
      <c r="AU188" s="194" t="str">
        <f>'Empirical Rule'!AU188</f>
        <v>x</v>
      </c>
    </row>
    <row r="189" spans="8:47" s="258" customFormat="1">
      <c r="V189" s="262"/>
      <c r="W189" s="194"/>
      <c r="X189" s="194"/>
      <c r="Y189" s="262"/>
      <c r="Z189" s="262"/>
      <c r="AA189" s="262"/>
      <c r="AB189" s="261"/>
      <c r="AC189" s="261"/>
      <c r="AD189" s="261"/>
      <c r="AE189" s="261"/>
      <c r="AF189" s="261"/>
      <c r="AG189" s="261"/>
      <c r="AH189" s="261"/>
      <c r="AI189" s="261"/>
      <c r="AJ189" s="261"/>
      <c r="AK189" s="261"/>
      <c r="AL189" s="271">
        <f>'Empirical Rule'!AL189</f>
        <v>2.7083333333333299</v>
      </c>
      <c r="AM189" s="272">
        <f>'Empirical Rule'!AM189</f>
        <v>1.0188728126088738E-2</v>
      </c>
      <c r="AN189" s="272" t="e">
        <f>'Empirical Rule'!AN189</f>
        <v>#N/A</v>
      </c>
      <c r="AO189" s="272" t="e">
        <f>'Empirical Rule'!AO189</f>
        <v>#N/A</v>
      </c>
      <c r="AP189" s="272" t="e">
        <f>'Empirical Rule'!AP189</f>
        <v>#N/A</v>
      </c>
      <c r="AQ189" s="261"/>
      <c r="AR189" s="194">
        <f>'Empirical Rule'!AR189</f>
        <v>-0.33333333333333548</v>
      </c>
      <c r="AS189" s="194">
        <f>'Empirical Rule'!AS189</f>
        <v>0.32600000000000001</v>
      </c>
      <c r="AT189" s="194">
        <f>'Empirical Rule'!AT189</f>
        <v>0.32600000000000001</v>
      </c>
      <c r="AU189" s="194" t="str">
        <f>'Empirical Rule'!AU189</f>
        <v>x</v>
      </c>
    </row>
    <row r="190" spans="8:47" s="258" customFormat="1">
      <c r="V190" s="262"/>
      <c r="W190" s="194"/>
      <c r="X190" s="194"/>
      <c r="Y190" s="262"/>
      <c r="Z190" s="262"/>
      <c r="AA190" s="262"/>
      <c r="AB190" s="261"/>
      <c r="AC190" s="261"/>
      <c r="AD190" s="261"/>
      <c r="AE190" s="261"/>
      <c r="AF190" s="193"/>
      <c r="AG190" s="193"/>
      <c r="AH190" s="193"/>
      <c r="AI190" s="261"/>
      <c r="AJ190" s="261"/>
      <c r="AK190" s="261"/>
      <c r="AL190" s="271">
        <f>'Empirical Rule'!AL190</f>
        <v>2.7499999999999964</v>
      </c>
      <c r="AM190" s="272">
        <f>'Empirical Rule'!AM190</f>
        <v>9.0935625015911431E-3</v>
      </c>
      <c r="AN190" s="272" t="e">
        <f>'Empirical Rule'!AN190</f>
        <v>#N/A</v>
      </c>
      <c r="AO190" s="272" t="e">
        <f>'Empirical Rule'!AO190</f>
        <v>#N/A</v>
      </c>
      <c r="AP190" s="272" t="e">
        <f>'Empirical Rule'!AP190</f>
        <v>#N/A</v>
      </c>
      <c r="AQ190" s="261"/>
      <c r="AR190" s="194">
        <f>'Empirical Rule'!AR190</f>
        <v>-0.16666666666666879</v>
      </c>
      <c r="AS190" s="194">
        <f>'Empirical Rule'!AS190</f>
        <v>0.32600000000000001</v>
      </c>
      <c r="AT190" s="194">
        <f>'Empirical Rule'!AT190</f>
        <v>0.32600000000000001</v>
      </c>
      <c r="AU190" s="194" t="str">
        <f>'Empirical Rule'!AU190</f>
        <v>x</v>
      </c>
    </row>
    <row r="191" spans="8:47" s="258" customFormat="1">
      <c r="V191" s="193"/>
      <c r="W191" s="193"/>
      <c r="X191" s="193"/>
      <c r="Y191" s="193"/>
      <c r="Z191" s="193"/>
      <c r="AA191" s="193"/>
      <c r="AB191" s="193"/>
      <c r="AC191" s="193"/>
      <c r="AD191" s="193"/>
      <c r="AE191" s="193"/>
      <c r="AF191" s="193"/>
      <c r="AG191" s="193"/>
      <c r="AH191" s="193"/>
      <c r="AI191" s="261"/>
      <c r="AJ191" s="261"/>
      <c r="AK191" s="261"/>
      <c r="AL191" s="271">
        <f>'Empirical Rule'!AL191</f>
        <v>2.791666666666663</v>
      </c>
      <c r="AM191" s="272">
        <f>'Empirical Rule'!AM191</f>
        <v>8.1020357469785802E-3</v>
      </c>
      <c r="AN191" s="272" t="e">
        <f>'Empirical Rule'!AN191</f>
        <v>#N/A</v>
      </c>
      <c r="AO191" s="272" t="e">
        <f>'Empirical Rule'!AO191</f>
        <v>#N/A</v>
      </c>
      <c r="AP191" s="272" t="e">
        <f>'Empirical Rule'!AP191</f>
        <v>#N/A</v>
      </c>
      <c r="AQ191" s="261"/>
      <c r="AR191" s="194">
        <f>'Empirical Rule'!AR191</f>
        <v>0.16666666666666449</v>
      </c>
      <c r="AS191" s="194">
        <f>'Empirical Rule'!AS191</f>
        <v>0.32600000000000001</v>
      </c>
      <c r="AT191" s="194">
        <f>'Empirical Rule'!AT191</f>
        <v>0.32600000000000001</v>
      </c>
      <c r="AU191" s="194" t="str">
        <f>'Empirical Rule'!AU191</f>
        <v>x</v>
      </c>
    </row>
    <row r="192" spans="8:47" s="258" customFormat="1">
      <c r="V192" s="193"/>
      <c r="W192" s="193"/>
      <c r="X192" s="193"/>
      <c r="Y192" s="193"/>
      <c r="Z192" s="193"/>
      <c r="AA192" s="193"/>
      <c r="AB192" s="193"/>
      <c r="AC192" s="193"/>
      <c r="AD192" s="193"/>
      <c r="AE192" s="193"/>
      <c r="AF192" s="193"/>
      <c r="AG192" s="193"/>
      <c r="AH192" s="193"/>
      <c r="AI192" s="261"/>
      <c r="AJ192" s="261"/>
      <c r="AK192" s="261"/>
      <c r="AL192" s="271">
        <f>'Empirical Rule'!AL192</f>
        <v>2.8333333333333295</v>
      </c>
      <c r="AM192" s="272">
        <f>'Empirical Rule'!AM192</f>
        <v>7.2060997646093061E-3</v>
      </c>
      <c r="AN192" s="272" t="e">
        <f>'Empirical Rule'!AN192</f>
        <v>#N/A</v>
      </c>
      <c r="AO192" s="272" t="e">
        <f>'Empirical Rule'!AO192</f>
        <v>#N/A</v>
      </c>
      <c r="AP192" s="272" t="e">
        <f>'Empirical Rule'!AP192</f>
        <v>#N/A</v>
      </c>
      <c r="AQ192" s="261"/>
      <c r="AR192" s="194">
        <f>'Empirical Rule'!AR192</f>
        <v>0.33333333333333115</v>
      </c>
      <c r="AS192" s="194">
        <f>'Empirical Rule'!AS192</f>
        <v>0.32600000000000001</v>
      </c>
      <c r="AT192" s="194">
        <f>'Empirical Rule'!AT192</f>
        <v>0.32600000000000001</v>
      </c>
      <c r="AU192" s="194" t="str">
        <f>'Empirical Rule'!AU192</f>
        <v>x</v>
      </c>
    </row>
    <row r="193" spans="22:47" s="258" customFormat="1">
      <c r="V193" s="193"/>
      <c r="W193" s="193"/>
      <c r="X193" s="193"/>
      <c r="Y193" s="193"/>
      <c r="Z193" s="193"/>
      <c r="AA193" s="193"/>
      <c r="AB193" s="193"/>
      <c r="AC193" s="193"/>
      <c r="AD193" s="193"/>
      <c r="AE193" s="193"/>
      <c r="AF193" s="193"/>
      <c r="AG193" s="193"/>
      <c r="AH193" s="193"/>
      <c r="AI193" s="261"/>
      <c r="AJ193" s="261"/>
      <c r="AK193" s="261"/>
      <c r="AL193" s="271">
        <f>'Empirical Rule'!AL193</f>
        <v>2.874999999999996</v>
      </c>
      <c r="AM193" s="272">
        <f>'Empirical Rule'!AM193</f>
        <v>6.3981203107236302E-3</v>
      </c>
      <c r="AN193" s="272" t="e">
        <f>'Empirical Rule'!AN193</f>
        <v>#N/A</v>
      </c>
      <c r="AO193" s="272" t="e">
        <f>'Empirical Rule'!AO193</f>
        <v>#N/A</v>
      </c>
      <c r="AP193" s="272" t="e">
        <f>'Empirical Rule'!AP193</f>
        <v>#N/A</v>
      </c>
      <c r="AQ193" s="261"/>
      <c r="AR193" s="194">
        <f>'Empirical Rule'!AR193</f>
        <v>0.49999999999999789</v>
      </c>
      <c r="AS193" s="194">
        <f>'Empirical Rule'!AS193</f>
        <v>0.32600000000000001</v>
      </c>
      <c r="AT193" s="194">
        <f>'Empirical Rule'!AT193</f>
        <v>0.32600000000000001</v>
      </c>
      <c r="AU193" s="194" t="str">
        <f>'Empirical Rule'!AU193</f>
        <v>x</v>
      </c>
    </row>
    <row r="194" spans="22:47" s="258" customFormat="1">
      <c r="V194" s="193"/>
      <c r="W194" s="193"/>
      <c r="X194" s="193"/>
      <c r="Y194" s="193"/>
      <c r="Z194" s="193"/>
      <c r="AA194" s="193"/>
      <c r="AB194" s="193"/>
      <c r="AC194" s="193"/>
      <c r="AD194" s="193"/>
      <c r="AE194" s="193"/>
      <c r="AF194" s="193"/>
      <c r="AG194" s="193"/>
      <c r="AH194" s="193"/>
      <c r="AI194" s="261"/>
      <c r="AJ194" s="261"/>
      <c r="AK194" s="261"/>
      <c r="AL194" s="271">
        <f>'Empirical Rule'!AL194</f>
        <v>2.9166666666666625</v>
      </c>
      <c r="AM194" s="272">
        <f>'Empirical Rule'!AM194</f>
        <v>5.6708812194459562E-3</v>
      </c>
      <c r="AN194" s="272" t="e">
        <f>'Empirical Rule'!AN194</f>
        <v>#N/A</v>
      </c>
      <c r="AO194" s="272" t="e">
        <f>'Empirical Rule'!AO194</f>
        <v>#N/A</v>
      </c>
      <c r="AP194" s="272" t="e">
        <f>'Empirical Rule'!AP194</f>
        <v>#N/A</v>
      </c>
      <c r="AQ194" s="261"/>
      <c r="AR194" s="194">
        <f>'Empirical Rule'!AR194</f>
        <v>-0.33333333333333548</v>
      </c>
      <c r="AS194" s="194">
        <f>'Empirical Rule'!AS194</f>
        <v>0.35</v>
      </c>
      <c r="AT194" s="194">
        <f>'Empirical Rule'!AT194</f>
        <v>0.35</v>
      </c>
      <c r="AU194" s="194" t="str">
        <f>'Empirical Rule'!AU194</f>
        <v>x</v>
      </c>
    </row>
    <row r="195" spans="22:47" s="258" customFormat="1">
      <c r="AJ195" s="261"/>
      <c r="AK195" s="261"/>
      <c r="AL195" s="271">
        <f>'Empirical Rule'!AL195</f>
        <v>2.958333333333329</v>
      </c>
      <c r="AM195" s="272">
        <f>'Empirical Rule'!AM195</f>
        <v>5.01758473893272E-3</v>
      </c>
      <c r="AN195" s="272" t="e">
        <f>'Empirical Rule'!AN195</f>
        <v>#N/A</v>
      </c>
      <c r="AO195" s="272" t="e">
        <f>'Empirical Rule'!AO195</f>
        <v>#N/A</v>
      </c>
      <c r="AP195" s="272" t="e">
        <f>'Empirical Rule'!AP195</f>
        <v>#N/A</v>
      </c>
      <c r="AQ195" s="261"/>
      <c r="AR195" s="194">
        <f>'Empirical Rule'!AR195</f>
        <v>-0.16666666666666879</v>
      </c>
      <c r="AS195" s="194">
        <f>'Empirical Rule'!AS195</f>
        <v>0.35</v>
      </c>
      <c r="AT195" s="194">
        <f>'Empirical Rule'!AT195</f>
        <v>0.35</v>
      </c>
      <c r="AU195" s="194" t="str">
        <f>'Empirical Rule'!AU195</f>
        <v>x</v>
      </c>
    </row>
    <row r="196" spans="22:47" s="258" customFormat="1">
      <c r="AJ196" s="261"/>
      <c r="AK196" s="261"/>
      <c r="AL196" s="271">
        <f>'Empirical Rule'!AL196</f>
        <v>2.9999999999999956</v>
      </c>
      <c r="AM196" s="272">
        <f>'Empirical Rule'!AM196</f>
        <v>4.4318484119380665E-3</v>
      </c>
      <c r="AN196" s="272" t="e">
        <f>'Empirical Rule'!AN196</f>
        <v>#N/A</v>
      </c>
      <c r="AO196" s="272" t="e">
        <f>'Empirical Rule'!AO196</f>
        <v>#N/A</v>
      </c>
      <c r="AP196" s="272" t="e">
        <f>'Empirical Rule'!AP196</f>
        <v>#N/A</v>
      </c>
      <c r="AQ196" s="261"/>
      <c r="AR196" s="194">
        <f>'Empirical Rule'!AR196</f>
        <v>0.16666666666666449</v>
      </c>
      <c r="AS196" s="194">
        <f>'Empirical Rule'!AS196</f>
        <v>0.35</v>
      </c>
      <c r="AT196" s="194">
        <f>'Empirical Rule'!AT196</f>
        <v>0.35</v>
      </c>
      <c r="AU196" s="194" t="str">
        <f>'Empirical Rule'!AU196</f>
        <v>x</v>
      </c>
    </row>
    <row r="197" spans="22:47" s="258" customFormat="1">
      <c r="AJ197" s="261"/>
      <c r="AK197" s="261"/>
      <c r="AL197" s="261"/>
      <c r="AM197" s="261"/>
      <c r="AN197" s="262"/>
      <c r="AO197" s="262"/>
      <c r="AP197" s="262"/>
      <c r="AQ197" s="261"/>
      <c r="AR197" s="194">
        <f>'Empirical Rule'!AR197</f>
        <v>0.33333333333333115</v>
      </c>
      <c r="AS197" s="194">
        <f>'Empirical Rule'!AS197</f>
        <v>0.35</v>
      </c>
      <c r="AT197" s="194">
        <f>'Empirical Rule'!AT197</f>
        <v>0.35</v>
      </c>
      <c r="AU197" s="194" t="str">
        <f>'Empirical Rule'!AU197</f>
        <v>x</v>
      </c>
    </row>
    <row r="198" spans="22:47" s="258" customFormat="1">
      <c r="AJ198" s="261"/>
      <c r="AK198" s="261"/>
      <c r="AL198" s="261"/>
      <c r="AM198" s="261"/>
      <c r="AN198" s="262"/>
      <c r="AO198" s="262"/>
      <c r="AP198" s="262"/>
      <c r="AQ198" s="261"/>
      <c r="AR198" s="194">
        <f>'Empirical Rule'!AR198</f>
        <v>-0.16666666666666879</v>
      </c>
      <c r="AS198" s="194">
        <f>'Empirical Rule'!AS198</f>
        <v>0.374</v>
      </c>
      <c r="AT198" s="194">
        <f>'Empirical Rule'!AT198</f>
        <v>0.374</v>
      </c>
      <c r="AU198" s="194" t="str">
        <f>'Empirical Rule'!AU198</f>
        <v>x</v>
      </c>
    </row>
    <row r="199" spans="22:47" s="258" customFormat="1">
      <c r="AJ199" s="193"/>
      <c r="AK199" s="193"/>
      <c r="AL199" s="193"/>
      <c r="AM199" s="193"/>
      <c r="AN199" s="194"/>
      <c r="AO199" s="194"/>
      <c r="AP199" s="194"/>
      <c r="AQ199" s="193"/>
      <c r="AR199" s="194">
        <f>'Empirical Rule'!AR199</f>
        <v>0.16666666666666449</v>
      </c>
      <c r="AS199" s="194">
        <f>'Empirical Rule'!AS199</f>
        <v>0.374</v>
      </c>
      <c r="AT199" s="194">
        <f>'Empirical Rule'!AT199</f>
        <v>0.374</v>
      </c>
      <c r="AU199" s="194" t="str">
        <f>'Empirical Rule'!AU199</f>
        <v>x</v>
      </c>
    </row>
  </sheetData>
  <mergeCells count="16">
    <mergeCell ref="I56:L56"/>
    <mergeCell ref="O56:Q56"/>
    <mergeCell ref="K3:M3"/>
    <mergeCell ref="K4:M5"/>
    <mergeCell ref="K6:M8"/>
    <mergeCell ref="O21:T21"/>
    <mergeCell ref="O22:T25"/>
    <mergeCell ref="I62:L62"/>
    <mergeCell ref="I63:L63"/>
    <mergeCell ref="I64:L64"/>
    <mergeCell ref="I57:L57"/>
    <mergeCell ref="O57:Q59"/>
    <mergeCell ref="I58:L58"/>
    <mergeCell ref="I59:L59"/>
    <mergeCell ref="I60:L60"/>
    <mergeCell ref="I61:L61"/>
  </mergeCells>
  <conditionalFormatting sqref="A1:A2">
    <cfRule type="expression" dxfId="16" priority="8">
      <formula>$A$2/$B$2&gt;=0.076</formula>
    </cfRule>
  </conditionalFormatting>
  <conditionalFormatting sqref="B1:B2">
    <cfRule type="expression" dxfId="15" priority="9">
      <formula>$A$2/$B$2&gt;=0.153</formula>
    </cfRule>
  </conditionalFormatting>
  <conditionalFormatting sqref="C1:C2">
    <cfRule type="expression" dxfId="14" priority="10">
      <formula>$A$2/$B$2&gt;=0.23</formula>
    </cfRule>
  </conditionalFormatting>
  <conditionalFormatting sqref="D1:D2">
    <cfRule type="expression" dxfId="13" priority="11">
      <formula>$A$2/$B$2&gt;=0.307</formula>
    </cfRule>
  </conditionalFormatting>
  <conditionalFormatting sqref="E1:E2">
    <cfRule type="expression" dxfId="12" priority="12">
      <formula>$A$2/$B$2&gt;=0.384</formula>
    </cfRule>
  </conditionalFormatting>
  <conditionalFormatting sqref="F1:F2">
    <cfRule type="expression" dxfId="11" priority="13">
      <formula>$A$2/$B$2&gt;=0.461</formula>
    </cfRule>
  </conditionalFormatting>
  <conditionalFormatting sqref="G1:G2">
    <cfRule type="expression" dxfId="10" priority="14">
      <formula>$A$2/$B$2&gt;=0.538</formula>
    </cfRule>
  </conditionalFormatting>
  <conditionalFormatting sqref="H1:H2">
    <cfRule type="expression" dxfId="9" priority="15">
      <formula>$A$2/$B$2&gt;=0.615</formula>
    </cfRule>
  </conditionalFormatting>
  <conditionalFormatting sqref="I1:P2">
    <cfRule type="expression" dxfId="8" priority="16">
      <formula>$A$2/$B$2&gt;=0.692</formula>
    </cfRule>
  </conditionalFormatting>
  <conditionalFormatting sqref="L1">
    <cfRule type="expression" dxfId="7" priority="4">
      <formula>$A$2/$B$2&gt;=0.846</formula>
    </cfRule>
  </conditionalFormatting>
  <conditionalFormatting sqref="O1">
    <cfRule type="expression" dxfId="6" priority="7">
      <formula>$A$2/$B$2&gt;=0.846</formula>
    </cfRule>
  </conditionalFormatting>
  <conditionalFormatting sqref="P1">
    <cfRule type="expression" dxfId="5" priority="2">
      <formula>$P$1&lt;&gt;""</formula>
    </cfRule>
  </conditionalFormatting>
  <conditionalFormatting sqref="Q1:R1 A1:O2 X1:AO2 P2:R2">
    <cfRule type="expression" dxfId="4" priority="1">
      <formula>$P$1="Feedback OFF"</formula>
    </cfRule>
  </conditionalFormatting>
  <conditionalFormatting sqref="Q1:R2">
    <cfRule type="expression" dxfId="3" priority="3">
      <formula>$A$2/$B$2&gt;=0.846</formula>
    </cfRule>
  </conditionalFormatting>
  <conditionalFormatting sqref="X1:AF1 AH1:AK1 AM1:AO1 X2:AO2">
    <cfRule type="expression" dxfId="2" priority="17">
      <formula>$A$2/$B$2&gt;=1</formula>
    </cfRule>
  </conditionalFormatting>
  <conditionalFormatting sqref="AG1">
    <cfRule type="expression" dxfId="1" priority="6">
      <formula>$A$2/$B$2&gt;=0.846</formula>
    </cfRule>
  </conditionalFormatting>
  <conditionalFormatting sqref="AL1">
    <cfRule type="expression" dxfId="0" priority="5">
      <formula>$A$2/$B$2&gt;=0.846</formula>
    </cfRule>
  </conditionalFormatting>
  <dataValidations count="9">
    <dataValidation type="list" allowBlank="1" showInputMessage="1" showErrorMessage="1" sqref="O158 AB50" xr:uid="{3D463547-F521-40BD-8413-804065339695}">
      <formula1>"x, x̅, r"</formula1>
    </dataValidation>
    <dataValidation type="list" allowBlank="1" showInputMessage="1" showErrorMessage="1" sqref="Q158" xr:uid="{1DF2DF28-F16A-4B82-AD34-6A80A644A093}">
      <formula1>"P(x), P(x̅)"</formula1>
    </dataValidation>
    <dataValidation type="list" allowBlank="1" showInputMessage="1" showErrorMessage="1" sqref="L164" xr:uid="{12B1E7C1-B901-4DC0-A8FB-F47741579733}">
      <formula1>"left, right"</formula1>
    </dataValidation>
    <dataValidation type="list" allowBlank="1" showInputMessage="1" showErrorMessage="1" sqref="L160:L161" xr:uid="{77AC61F8-860D-460D-A778-CEDAE2CD121B}">
      <formula1>"left, right, two left, two right"</formula1>
    </dataValidation>
    <dataValidation type="list" allowBlank="1" showInputMessage="1" showErrorMessage="1" sqref="J160:J161 J164" xr:uid="{5441F351-EFF3-496A-81AA-E56A51261CC7}">
      <formula1>"normal pop, normal x̅,  T x̅"</formula1>
    </dataValidation>
    <dataValidation type="list" allowBlank="1" showInputMessage="1" showErrorMessage="1" sqref="P158" xr:uid="{FBD213E9-7175-4899-8FD5-F43C2CDE52C5}">
      <formula1>"z score, t score"</formula1>
    </dataValidation>
    <dataValidation type="list" allowBlank="1" showInputMessage="1" showErrorMessage="1" sqref="N158" xr:uid="{765FA198-FB90-4415-983E-F14B564FCDEE}">
      <formula1>"σ, σ(x̅) = σ/√n, σ̂(x̅) = s/√n"</formula1>
    </dataValidation>
    <dataValidation type="whole" allowBlank="1" showInputMessage="1" showErrorMessage="1" sqref="S48 AE54" xr:uid="{EA288759-9943-4A39-8EE0-12D501047016}">
      <formula1>0</formula1>
      <formula2>3</formula2>
    </dataValidation>
    <dataValidation type="list" allowBlank="1" showInputMessage="1" showErrorMessage="1" sqref="P1" xr:uid="{3E192B74-27E2-46BC-A73B-D908140650C1}">
      <formula1>"Feedback ON, Taunting ON, Feedback OFF"</formula1>
    </dataValidation>
  </dataValidations>
  <pageMargins left="0.7" right="0.7" top="0.75" bottom="0.75" header="0.3" footer="0.3"/>
  <pageSetup orientation="portrait" verticalDpi="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8B038B-9874-484A-80A2-9E04B2AE5FFA}">
  <sheetPr>
    <tabColor rgb="FFFFFF00"/>
  </sheetPr>
  <dimension ref="A2:Z197"/>
  <sheetViews>
    <sheetView showGridLines="0" zoomScale="120" zoomScaleNormal="120" workbookViewId="0">
      <selection activeCell="N60" sqref="N60"/>
    </sheetView>
  </sheetViews>
  <sheetFormatPr defaultColWidth="10.81640625" defaultRowHeight="14.5"/>
  <cols>
    <col min="1" max="1" width="5" style="17" customWidth="1"/>
    <col min="2" max="2" width="12" style="17" customWidth="1"/>
    <col min="3" max="3" width="26.6328125" style="17" customWidth="1"/>
    <col min="4" max="4" width="23.81640625" style="17" customWidth="1"/>
    <col min="5" max="11" width="15" style="17" customWidth="1"/>
    <col min="12" max="12" width="12.6328125" style="17" customWidth="1"/>
    <col min="13" max="14" width="15" style="17" customWidth="1"/>
    <col min="15" max="16" width="14.453125" style="17" customWidth="1"/>
    <col min="17" max="18" width="10.81640625" style="17"/>
    <col min="19" max="21" width="10.81640625" style="18"/>
    <col min="22" max="26" width="10.81640625" style="17"/>
  </cols>
  <sheetData>
    <row r="2" spans="12:26" s="24" customFormat="1" ht="15.5">
      <c r="S2" s="25"/>
      <c r="T2" s="25"/>
      <c r="U2" s="25"/>
      <c r="W2" s="26"/>
      <c r="X2" s="26"/>
      <c r="Y2" s="27" t="str">
        <f>L48</f>
        <v>x</v>
      </c>
      <c r="Z2" s="26"/>
    </row>
    <row r="3" spans="12:26" s="24" customFormat="1" ht="15.5">
      <c r="L3" s="17"/>
      <c r="Q3" s="31"/>
      <c r="S3" s="25"/>
      <c r="T3" s="25"/>
      <c r="U3" s="25"/>
      <c r="W3" s="32" t="s">
        <v>120</v>
      </c>
      <c r="X3" s="32" t="s">
        <v>141</v>
      </c>
      <c r="Y3" s="32" t="s">
        <v>142</v>
      </c>
      <c r="Z3" s="32" t="s">
        <v>143</v>
      </c>
    </row>
    <row r="4" spans="12:26" s="24" customFormat="1" ht="15.5">
      <c r="Q4" s="31"/>
      <c r="S4" s="25"/>
      <c r="T4" s="25"/>
      <c r="U4" s="25"/>
      <c r="W4" s="32">
        <v>-2.3333333333333357</v>
      </c>
      <c r="X4" s="32">
        <v>1.4E-2</v>
      </c>
      <c r="Y4" s="32">
        <f>IF($Y$2="x",X4,NA())</f>
        <v>1.4E-2</v>
      </c>
      <c r="Z4" s="32" t="str">
        <f>IF($G$66="","",$G$66)</f>
        <v>x</v>
      </c>
    </row>
    <row r="5" spans="12:26" s="24" customFormat="1" ht="15.5">
      <c r="S5" s="25"/>
      <c r="T5" s="25"/>
      <c r="U5" s="25"/>
      <c r="W5" s="32">
        <v>-2.1666666666666696</v>
      </c>
      <c r="X5" s="32">
        <v>1.4E-2</v>
      </c>
      <c r="Y5" s="32">
        <f t="shared" ref="Y5:Y68" si="0">IF($Y$2="x",X5,NA())</f>
        <v>1.4E-2</v>
      </c>
      <c r="Z5" s="32" t="str">
        <f t="shared" ref="Z5:Z68" si="1">IF($G$66="","",$G$66)</f>
        <v>x</v>
      </c>
    </row>
    <row r="6" spans="12:26" s="24" customFormat="1" ht="15.5">
      <c r="L6" s="56" t="s">
        <v>178</v>
      </c>
      <c r="M6" s="56" t="s">
        <v>234</v>
      </c>
      <c r="S6" s="25"/>
      <c r="T6" s="25"/>
      <c r="U6" s="25"/>
      <c r="W6" s="32">
        <v>-1.8333333333333366</v>
      </c>
      <c r="X6" s="32">
        <v>1.4E-2</v>
      </c>
      <c r="Y6" s="32">
        <f t="shared" si="0"/>
        <v>1.4E-2</v>
      </c>
      <c r="Z6" s="32" t="str">
        <f t="shared" si="1"/>
        <v>x</v>
      </c>
    </row>
    <row r="7" spans="12:26" s="24" customFormat="1" ht="15.5">
      <c r="L7" s="56" t="s">
        <v>178</v>
      </c>
      <c r="M7" s="56" t="s">
        <v>238</v>
      </c>
      <c r="Q7" s="31"/>
      <c r="S7" s="25"/>
      <c r="T7" s="25"/>
      <c r="U7" s="25"/>
      <c r="W7" s="32">
        <v>-1.6666666666666696</v>
      </c>
      <c r="X7" s="32">
        <v>1.4E-2</v>
      </c>
      <c r="Y7" s="32">
        <f t="shared" si="0"/>
        <v>1.4E-2</v>
      </c>
      <c r="Z7" s="32" t="str">
        <f t="shared" si="1"/>
        <v>x</v>
      </c>
    </row>
    <row r="8" spans="12:26" s="24" customFormat="1" ht="15.5">
      <c r="L8" s="56" t="s">
        <v>178</v>
      </c>
      <c r="M8" s="56" t="s">
        <v>98</v>
      </c>
      <c r="Q8" s="31"/>
      <c r="S8" s="25"/>
      <c r="T8" s="25"/>
      <c r="U8" s="25"/>
      <c r="W8" s="32">
        <v>-1.5000000000000027</v>
      </c>
      <c r="X8" s="32">
        <v>1.4E-2</v>
      </c>
      <c r="Y8" s="32">
        <f t="shared" si="0"/>
        <v>1.4E-2</v>
      </c>
      <c r="Z8" s="32" t="str">
        <f t="shared" si="1"/>
        <v>x</v>
      </c>
    </row>
    <row r="9" spans="12:26" s="24" customFormat="1" ht="15.5">
      <c r="L9" s="56" t="s">
        <v>178</v>
      </c>
      <c r="M9" s="56" t="s">
        <v>550</v>
      </c>
      <c r="Q9" s="31"/>
      <c r="S9" s="25"/>
      <c r="T9" s="25"/>
      <c r="U9" s="25"/>
      <c r="W9" s="32">
        <v>-1.3333333333333357</v>
      </c>
      <c r="X9" s="32">
        <v>1.4E-2</v>
      </c>
      <c r="Y9" s="32">
        <f t="shared" si="0"/>
        <v>1.4E-2</v>
      </c>
      <c r="Z9" s="32" t="str">
        <f t="shared" si="1"/>
        <v>x</v>
      </c>
    </row>
    <row r="10" spans="12:26" s="24" customFormat="1" ht="17" customHeight="1">
      <c r="L10" s="56" t="s">
        <v>178</v>
      </c>
      <c r="M10" s="56" t="s">
        <v>248</v>
      </c>
      <c r="S10" s="25"/>
      <c r="T10" s="25"/>
      <c r="U10" s="25"/>
      <c r="W10" s="32">
        <v>-1.1666666666666687</v>
      </c>
      <c r="X10" s="32">
        <v>1.4E-2</v>
      </c>
      <c r="Y10" s="32">
        <f t="shared" si="0"/>
        <v>1.4E-2</v>
      </c>
      <c r="Z10" s="32" t="str">
        <f t="shared" si="1"/>
        <v>x</v>
      </c>
    </row>
    <row r="11" spans="12:26" s="24" customFormat="1" ht="17" customHeight="1">
      <c r="L11" s="56" t="s">
        <v>178</v>
      </c>
      <c r="M11" s="56" t="s">
        <v>252</v>
      </c>
      <c r="S11" s="25"/>
      <c r="T11" s="25"/>
      <c r="U11" s="25"/>
      <c r="W11" s="32">
        <v>-0.83333333333333526</v>
      </c>
      <c r="X11" s="32">
        <v>1.4E-2</v>
      </c>
      <c r="Y11" s="32">
        <f t="shared" si="0"/>
        <v>1.4E-2</v>
      </c>
      <c r="Z11" s="32" t="str">
        <f t="shared" si="1"/>
        <v>x</v>
      </c>
    </row>
    <row r="12" spans="12:26" s="24" customFormat="1" ht="15.5">
      <c r="L12" s="56" t="s">
        <v>178</v>
      </c>
      <c r="M12" s="56" t="s">
        <v>256</v>
      </c>
      <c r="S12" s="25"/>
      <c r="T12" s="25"/>
      <c r="U12" s="25"/>
      <c r="W12" s="32">
        <v>-0.66666666666666874</v>
      </c>
      <c r="X12" s="32">
        <v>1.4E-2</v>
      </c>
      <c r="Y12" s="32">
        <f t="shared" si="0"/>
        <v>1.4E-2</v>
      </c>
      <c r="Z12" s="32" t="str">
        <f t="shared" si="1"/>
        <v>x</v>
      </c>
    </row>
    <row r="13" spans="12:26" s="24" customFormat="1" ht="15.5">
      <c r="L13" s="56" t="s">
        <v>178</v>
      </c>
      <c r="M13" s="56" t="s">
        <v>259</v>
      </c>
      <c r="S13" s="25"/>
      <c r="T13" s="25"/>
      <c r="U13" s="25"/>
      <c r="W13" s="32">
        <v>-0.50000000000000222</v>
      </c>
      <c r="X13" s="32">
        <v>1.4E-2</v>
      </c>
      <c r="Y13" s="32">
        <f t="shared" si="0"/>
        <v>1.4E-2</v>
      </c>
      <c r="Z13" s="32" t="str">
        <f t="shared" si="1"/>
        <v>x</v>
      </c>
    </row>
    <row r="14" spans="12:26" s="24" customFormat="1" ht="15.5">
      <c r="L14" s="56" t="s">
        <v>178</v>
      </c>
      <c r="M14" s="60" t="s">
        <v>263</v>
      </c>
      <c r="S14" s="25"/>
      <c r="T14" s="25"/>
      <c r="U14" s="25"/>
      <c r="W14" s="32">
        <v>-0.33333333333333548</v>
      </c>
      <c r="X14" s="32">
        <v>1.4E-2</v>
      </c>
      <c r="Y14" s="32">
        <f t="shared" si="0"/>
        <v>1.4E-2</v>
      </c>
      <c r="Z14" s="32" t="str">
        <f t="shared" si="1"/>
        <v>x</v>
      </c>
    </row>
    <row r="15" spans="12:26" s="24" customFormat="1" ht="15.5">
      <c r="L15" s="56" t="s">
        <v>178</v>
      </c>
      <c r="M15" s="60" t="s">
        <v>267</v>
      </c>
      <c r="S15" s="25"/>
      <c r="T15" s="25"/>
      <c r="U15" s="25"/>
      <c r="W15" s="32">
        <v>-0.16666666666666879</v>
      </c>
      <c r="X15" s="32">
        <v>1.4E-2</v>
      </c>
      <c r="Y15" s="32">
        <f t="shared" si="0"/>
        <v>1.4E-2</v>
      </c>
      <c r="Z15" s="32" t="str">
        <f t="shared" si="1"/>
        <v>x</v>
      </c>
    </row>
    <row r="16" spans="12:26" s="24" customFormat="1" ht="15.5">
      <c r="L16" s="56" t="s">
        <v>178</v>
      </c>
      <c r="M16" s="60" t="s">
        <v>271</v>
      </c>
      <c r="S16" s="25"/>
      <c r="T16" s="25"/>
      <c r="U16" s="25"/>
      <c r="W16" s="32">
        <v>0.16666666666666449</v>
      </c>
      <c r="X16" s="32">
        <v>1.4E-2</v>
      </c>
      <c r="Y16" s="32">
        <f t="shared" si="0"/>
        <v>1.4E-2</v>
      </c>
      <c r="Z16" s="32" t="str">
        <f t="shared" si="1"/>
        <v>x</v>
      </c>
    </row>
    <row r="17" spans="2:26" s="24" customFormat="1" ht="15.5">
      <c r="B17" s="18"/>
      <c r="C17" s="25"/>
      <c r="D17" s="25"/>
      <c r="E17" s="25"/>
      <c r="H17" s="17"/>
      <c r="I17" s="17"/>
      <c r="J17" s="17"/>
      <c r="L17" s="56" t="s">
        <v>178</v>
      </c>
      <c r="M17" s="56" t="s">
        <v>275</v>
      </c>
      <c r="Q17" s="31"/>
      <c r="S17" s="25"/>
      <c r="T17" s="25"/>
      <c r="U17" s="25"/>
      <c r="W17" s="32">
        <v>0.33333333333333115</v>
      </c>
      <c r="X17" s="32">
        <v>1.4E-2</v>
      </c>
      <c r="Y17" s="32">
        <f t="shared" si="0"/>
        <v>1.4E-2</v>
      </c>
      <c r="Z17" s="32" t="str">
        <f t="shared" si="1"/>
        <v>x</v>
      </c>
    </row>
    <row r="18" spans="2:26" s="24" customFormat="1" ht="16">
      <c r="B18" s="18"/>
      <c r="C18" s="25"/>
      <c r="D18" s="25"/>
      <c r="E18" s="25"/>
      <c r="H18" s="17"/>
      <c r="I18" s="17"/>
      <c r="J18" s="17"/>
      <c r="L18" s="56">
        <v>0</v>
      </c>
      <c r="M18" s="56" t="s">
        <v>279</v>
      </c>
      <c r="Q18" s="31"/>
      <c r="S18" s="25"/>
      <c r="T18" s="25"/>
      <c r="U18" s="25"/>
      <c r="W18" s="32">
        <v>0.49999999999999789</v>
      </c>
      <c r="X18" s="32">
        <v>1.4E-2</v>
      </c>
      <c r="Y18" s="32">
        <f t="shared" si="0"/>
        <v>1.4E-2</v>
      </c>
      <c r="Z18" s="32" t="str">
        <f t="shared" si="1"/>
        <v>x</v>
      </c>
    </row>
    <row r="19" spans="2:26" s="24" customFormat="1" ht="16">
      <c r="B19" s="18"/>
      <c r="C19" s="25"/>
      <c r="D19" s="25"/>
      <c r="E19" s="25"/>
      <c r="H19" s="17"/>
      <c r="I19" s="17"/>
      <c r="J19" s="17"/>
      <c r="L19" s="56">
        <v>0</v>
      </c>
      <c r="M19" s="56" t="s">
        <v>282</v>
      </c>
      <c r="Q19" s="31"/>
      <c r="S19" s="25"/>
      <c r="T19" s="25"/>
      <c r="U19" s="25"/>
      <c r="W19" s="32">
        <v>0.66666666666666441</v>
      </c>
      <c r="X19" s="32">
        <v>1.4E-2</v>
      </c>
      <c r="Y19" s="32">
        <f t="shared" si="0"/>
        <v>1.4E-2</v>
      </c>
      <c r="Z19" s="32" t="str">
        <f t="shared" si="1"/>
        <v>x</v>
      </c>
    </row>
    <row r="20" spans="2:26" s="24" customFormat="1" ht="15.5">
      <c r="B20" s="18"/>
      <c r="C20" s="25"/>
      <c r="D20" s="25"/>
      <c r="E20" s="25"/>
      <c r="H20" s="17"/>
      <c r="I20" s="17"/>
      <c r="J20" s="17"/>
      <c r="L20" s="56" t="s">
        <v>178</v>
      </c>
      <c r="M20" s="61" t="s">
        <v>286</v>
      </c>
      <c r="Q20" s="31"/>
      <c r="S20" s="25"/>
      <c r="T20" s="25"/>
      <c r="U20" s="25"/>
      <c r="W20" s="32">
        <v>0.83333333333333093</v>
      </c>
      <c r="X20" s="32">
        <v>1.4E-2</v>
      </c>
      <c r="Y20" s="32">
        <f t="shared" si="0"/>
        <v>1.4E-2</v>
      </c>
      <c r="Z20" s="32" t="str">
        <f t="shared" si="1"/>
        <v>x</v>
      </c>
    </row>
    <row r="21" spans="2:26" s="24" customFormat="1" ht="15.5">
      <c r="B21" s="18"/>
      <c r="D21" s="25"/>
      <c r="E21" s="25"/>
      <c r="H21" s="17"/>
      <c r="I21" s="17"/>
      <c r="J21" s="17"/>
      <c r="L21" s="56">
        <v>0</v>
      </c>
      <c r="M21" s="56" t="s">
        <v>290</v>
      </c>
      <c r="Q21" s="31"/>
      <c r="S21" s="25"/>
      <c r="T21" s="25"/>
      <c r="U21" s="25"/>
      <c r="W21" s="32">
        <v>1.1666666666666643</v>
      </c>
      <c r="X21" s="32">
        <v>1.4E-2</v>
      </c>
      <c r="Y21" s="32">
        <f t="shared" si="0"/>
        <v>1.4E-2</v>
      </c>
      <c r="Z21" s="32" t="str">
        <f t="shared" si="1"/>
        <v>x</v>
      </c>
    </row>
    <row r="22" spans="2:26" s="24" customFormat="1" ht="15.5">
      <c r="B22" s="18"/>
      <c r="C22" s="25"/>
      <c r="D22" s="25"/>
      <c r="E22" s="25"/>
      <c r="H22" s="17"/>
      <c r="I22" s="17"/>
      <c r="J22" s="17"/>
      <c r="Q22" s="31"/>
      <c r="S22" s="25"/>
      <c r="T22" s="25"/>
      <c r="U22" s="25"/>
      <c r="W22" s="32">
        <v>1.3333333333333313</v>
      </c>
      <c r="X22" s="32">
        <v>1.4E-2</v>
      </c>
      <c r="Y22" s="32">
        <f t="shared" si="0"/>
        <v>1.4E-2</v>
      </c>
      <c r="Z22" s="32" t="str">
        <f t="shared" si="1"/>
        <v>x</v>
      </c>
    </row>
    <row r="23" spans="2:26" s="24" customFormat="1" ht="15.5">
      <c r="B23" s="18"/>
      <c r="C23" s="25"/>
      <c r="D23" s="25"/>
      <c r="E23" s="25"/>
      <c r="H23" s="17"/>
      <c r="I23" s="17"/>
      <c r="J23" s="17"/>
      <c r="Q23" s="31"/>
      <c r="S23" s="25"/>
      <c r="T23" s="25"/>
      <c r="U23" s="25"/>
      <c r="W23" s="32">
        <v>1.4999999999999982</v>
      </c>
      <c r="X23" s="32">
        <v>1.4E-2</v>
      </c>
      <c r="Y23" s="32">
        <f t="shared" si="0"/>
        <v>1.4E-2</v>
      </c>
      <c r="Z23" s="32" t="str">
        <f t="shared" si="1"/>
        <v>x</v>
      </c>
    </row>
    <row r="24" spans="2:26" s="24" customFormat="1" ht="15.5">
      <c r="J24" s="17"/>
      <c r="Q24" s="31"/>
      <c r="S24" s="25"/>
      <c r="T24" s="25"/>
      <c r="U24" s="25"/>
      <c r="W24" s="32">
        <v>1.6666666666666652</v>
      </c>
      <c r="X24" s="32">
        <v>1.4E-2</v>
      </c>
      <c r="Y24" s="32">
        <f t="shared" si="0"/>
        <v>1.4E-2</v>
      </c>
      <c r="Z24" s="32" t="str">
        <f t="shared" si="1"/>
        <v>x</v>
      </c>
    </row>
    <row r="25" spans="2:26" s="24" customFormat="1" ht="15.5">
      <c r="F25" s="146" t="s">
        <v>302</v>
      </c>
      <c r="G25" s="146" t="s">
        <v>81</v>
      </c>
      <c r="H25" s="147" t="s">
        <v>84</v>
      </c>
      <c r="I25" s="147" t="s">
        <v>178</v>
      </c>
      <c r="J25" s="146" t="s">
        <v>538</v>
      </c>
      <c r="K25" s="146" t="s">
        <v>539</v>
      </c>
      <c r="Q25" s="31"/>
      <c r="S25" s="25"/>
      <c r="T25" s="25"/>
      <c r="U25" s="25"/>
      <c r="W25" s="32">
        <v>1.8333333333333321</v>
      </c>
      <c r="X25" s="32">
        <v>1.4E-2</v>
      </c>
      <c r="Y25" s="32">
        <f t="shared" si="0"/>
        <v>1.4E-2</v>
      </c>
      <c r="Z25" s="32" t="str">
        <f t="shared" si="1"/>
        <v>x</v>
      </c>
    </row>
    <row r="26" spans="2:26" s="24" customFormat="1" ht="15.5">
      <c r="C26" s="147" t="s">
        <v>299</v>
      </c>
      <c r="D26" s="146" t="s">
        <v>540</v>
      </c>
      <c r="E26" s="148" t="s">
        <v>541</v>
      </c>
      <c r="F26" s="149" t="s">
        <v>259</v>
      </c>
      <c r="G26" s="149" t="s">
        <v>542</v>
      </c>
      <c r="H26" s="149" t="s">
        <v>543</v>
      </c>
      <c r="I26" s="149" t="str">
        <f>IF(ISNUMBER(SEARCH("pop",$D$27)),"raw value","raw CV &lt;&lt;")</f>
        <v>raw value</v>
      </c>
      <c r="J26" s="149" t="str">
        <f>IF(ISNUMBER(SEARCH("pop",$D$27)),"z score","&lt;&lt; standardized CV")</f>
        <v>z score</v>
      </c>
      <c r="K26" s="149" t="str">
        <f>IF(ISNUMBER(SEARCH("pop",$D$27)),"probability of x","&lt;&lt; probability")</f>
        <v>probability of x</v>
      </c>
      <c r="Q26"/>
      <c r="S26" s="25"/>
      <c r="T26" s="25"/>
      <c r="U26" s="25"/>
      <c r="W26" s="32">
        <v>2.1666666666666652</v>
      </c>
      <c r="X26" s="32">
        <v>1.4E-2</v>
      </c>
      <c r="Y26" s="32">
        <f t="shared" si="0"/>
        <v>1.4E-2</v>
      </c>
      <c r="Z26" s="32" t="str">
        <f t="shared" si="1"/>
        <v>x</v>
      </c>
    </row>
    <row r="27" spans="2:26" s="53" customFormat="1" ht="15.5">
      <c r="B27" s="151" t="s">
        <v>544</v>
      </c>
      <c r="C27" s="152">
        <v>1</v>
      </c>
      <c r="D27" s="50" t="s">
        <v>545</v>
      </c>
      <c r="E27" s="153"/>
      <c r="F27" s="153"/>
      <c r="G27" s="154"/>
      <c r="H27" s="154"/>
      <c r="I27" s="154"/>
      <c r="J27" s="155"/>
      <c r="K27" s="156"/>
      <c r="Q27"/>
      <c r="S27" s="54"/>
      <c r="T27" s="54"/>
      <c r="U27" s="54"/>
      <c r="W27" s="32">
        <v>2.3333333333333313</v>
      </c>
      <c r="X27" s="32">
        <v>1.4E-2</v>
      </c>
      <c r="Y27" s="32">
        <f t="shared" si="0"/>
        <v>1.4E-2</v>
      </c>
      <c r="Z27" s="32" t="str">
        <f t="shared" si="1"/>
        <v>x</v>
      </c>
    </row>
    <row r="28" spans="2:26" s="17" customFormat="1" ht="15.5">
      <c r="B28" s="151" t="s">
        <v>546</v>
      </c>
      <c r="C28" s="152"/>
      <c r="D28" s="50"/>
      <c r="E28" s="153"/>
      <c r="F28" s="153"/>
      <c r="G28" s="154"/>
      <c r="H28" s="154"/>
      <c r="I28" s="154"/>
      <c r="J28" s="155"/>
      <c r="K28" s="158"/>
      <c r="N28"/>
      <c r="Q28"/>
      <c r="S28" s="18"/>
      <c r="T28" s="18"/>
      <c r="U28" s="18"/>
      <c r="W28" s="32">
        <v>-1.8333333333333366</v>
      </c>
      <c r="X28" s="32">
        <v>3.7999999999999999E-2</v>
      </c>
      <c r="Y28" s="32">
        <f t="shared" si="0"/>
        <v>3.7999999999999999E-2</v>
      </c>
      <c r="Z28" s="32" t="str">
        <f t="shared" si="1"/>
        <v>x</v>
      </c>
    </row>
    <row r="29" spans="2:26" s="17" customFormat="1">
      <c r="B29" s="159"/>
      <c r="S29" s="18"/>
      <c r="T29" s="18"/>
      <c r="U29" s="18"/>
      <c r="W29" s="32">
        <v>-1.6666666666666696</v>
      </c>
      <c r="X29" s="32">
        <v>3.7999999999999999E-2</v>
      </c>
      <c r="Y29" s="32">
        <f t="shared" si="0"/>
        <v>3.7999999999999999E-2</v>
      </c>
      <c r="Z29" s="32" t="str">
        <f t="shared" si="1"/>
        <v>x</v>
      </c>
    </row>
    <row r="30" spans="2:26" s="24" customFormat="1" ht="15.5">
      <c r="B30" s="160"/>
      <c r="C30"/>
      <c r="D30" s="17"/>
      <c r="E30" s="17"/>
      <c r="F30" s="149" t="s">
        <v>259</v>
      </c>
      <c r="G30" s="149" t="s">
        <v>542</v>
      </c>
      <c r="H30" s="149" t="s">
        <v>543</v>
      </c>
      <c r="I30" s="149" t="str">
        <f>IF(ISNUMBER(SEARCH("pop",$D$27)),"value","raw sample mean &gt;&gt;")</f>
        <v>value</v>
      </c>
      <c r="J30" s="149" t="str">
        <f>IF(ISNUMBER(SEARCH("pop",$D$27)),"z score","standardized test stat &gt;&gt;")</f>
        <v>z score</v>
      </c>
      <c r="K30" s="149" t="str">
        <f>IF(ISNUMBER(SEARCH("pop",$D$27)),"probability of x","&gt;&gt; probability")</f>
        <v>probability of x</v>
      </c>
      <c r="Q30" s="31"/>
      <c r="S30" s="25"/>
      <c r="T30" s="25"/>
      <c r="U30" s="25"/>
      <c r="W30" s="32">
        <v>-1.5000000000000027</v>
      </c>
      <c r="X30" s="32">
        <v>3.7999999999999999E-2</v>
      </c>
      <c r="Y30" s="32">
        <f t="shared" si="0"/>
        <v>3.7999999999999999E-2</v>
      </c>
      <c r="Z30" s="32" t="str">
        <f t="shared" si="1"/>
        <v>x</v>
      </c>
    </row>
    <row r="31" spans="2:26" s="53" customFormat="1" ht="15.5">
      <c r="B31" s="160" t="s">
        <v>547</v>
      </c>
      <c r="C31" s="152"/>
      <c r="D31" s="50"/>
      <c r="E31" s="153"/>
      <c r="F31" s="153"/>
      <c r="G31" s="154"/>
      <c r="H31" s="154"/>
      <c r="I31" s="154"/>
      <c r="J31" s="155"/>
      <c r="K31" s="156"/>
      <c r="Q31" s="57"/>
      <c r="S31" s="54"/>
      <c r="T31" s="54"/>
      <c r="U31" s="54"/>
      <c r="W31" s="32">
        <v>-1.3333333333333357</v>
      </c>
      <c r="X31" s="32">
        <v>3.7999999999999999E-2</v>
      </c>
      <c r="Y31" s="32">
        <f t="shared" si="0"/>
        <v>3.7999999999999999E-2</v>
      </c>
      <c r="Z31" s="32" t="str">
        <f t="shared" si="1"/>
        <v>x</v>
      </c>
    </row>
    <row r="32" spans="2:26" s="24" customFormat="1" ht="15.5">
      <c r="B32" s="59"/>
      <c r="C32" s="53"/>
      <c r="D32" s="53"/>
      <c r="E32" s="53"/>
      <c r="F32" s="53"/>
      <c r="G32" s="53"/>
      <c r="H32" s="53"/>
      <c r="I32" s="53"/>
      <c r="J32"/>
      <c r="K32" s="53"/>
      <c r="L32" s="53"/>
      <c r="Q32" s="31"/>
      <c r="S32" s="25"/>
      <c r="T32" s="25"/>
      <c r="U32" s="25"/>
      <c r="W32" s="32">
        <v>-1.1666666666666687</v>
      </c>
      <c r="X32" s="32">
        <v>3.7999999999999999E-2</v>
      </c>
      <c r="Y32" s="32">
        <f t="shared" si="0"/>
        <v>3.7999999999999999E-2</v>
      </c>
      <c r="Z32" s="32" t="str">
        <f t="shared" si="1"/>
        <v>x</v>
      </c>
    </row>
    <row r="33" spans="1:26" s="24" customFormat="1" ht="25" customHeight="1">
      <c r="Q33" s="31"/>
      <c r="S33" s="25"/>
      <c r="T33" s="25"/>
      <c r="U33" s="25"/>
      <c r="W33" s="32">
        <v>-0.83333333333333526</v>
      </c>
      <c r="X33" s="32">
        <v>3.7999999999999999E-2</v>
      </c>
      <c r="Y33" s="32">
        <f t="shared" si="0"/>
        <v>3.7999999999999999E-2</v>
      </c>
      <c r="Z33" s="32" t="str">
        <f t="shared" si="1"/>
        <v>x</v>
      </c>
    </row>
    <row r="34" spans="1:26" s="24" customFormat="1" ht="32" customHeight="1"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Q34" s="31"/>
      <c r="S34" s="25"/>
      <c r="T34" s="25"/>
      <c r="U34" s="25"/>
      <c r="W34" s="32">
        <v>-0.66666666666666874</v>
      </c>
      <c r="X34" s="32">
        <v>3.7999999999999999E-2</v>
      </c>
      <c r="Y34" s="32">
        <f t="shared" si="0"/>
        <v>3.7999999999999999E-2</v>
      </c>
      <c r="Z34" s="32" t="str">
        <f t="shared" si="1"/>
        <v>x</v>
      </c>
    </row>
    <row r="35" spans="1:26" s="24" customFormat="1" ht="83" customHeight="1"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Q35" s="31"/>
      <c r="S35" s="25"/>
      <c r="T35" s="25"/>
      <c r="U35" s="25"/>
      <c r="W35" s="32">
        <v>-0.50000000000000222</v>
      </c>
      <c r="X35" s="32">
        <v>3.7999999999999999E-2</v>
      </c>
      <c r="Y35" s="32">
        <f t="shared" si="0"/>
        <v>3.7999999999999999E-2</v>
      </c>
      <c r="Z35" s="32" t="str">
        <f t="shared" si="1"/>
        <v>x</v>
      </c>
    </row>
    <row r="36" spans="1:26" s="24" customFormat="1" ht="80" customHeight="1"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Q36" s="31"/>
      <c r="S36" s="25"/>
      <c r="T36" s="25"/>
      <c r="U36" s="25"/>
      <c r="W36" s="32">
        <v>-0.33333333333333548</v>
      </c>
      <c r="X36" s="32">
        <v>3.7999999999999999E-2</v>
      </c>
      <c r="Y36" s="32">
        <f t="shared" si="0"/>
        <v>3.7999999999999999E-2</v>
      </c>
      <c r="Z36" s="32" t="str">
        <f t="shared" si="1"/>
        <v>x</v>
      </c>
    </row>
    <row r="37" spans="1:26" s="24" customFormat="1" ht="55" customHeight="1"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Q37" s="31"/>
      <c r="S37" s="25"/>
      <c r="T37" s="25"/>
      <c r="U37" s="25"/>
      <c r="W37" s="32">
        <v>-0.16666666666666879</v>
      </c>
      <c r="X37" s="32">
        <v>3.7999999999999999E-2</v>
      </c>
      <c r="Y37" s="32">
        <f t="shared" si="0"/>
        <v>3.7999999999999999E-2</v>
      </c>
      <c r="Z37" s="32" t="str">
        <f t="shared" si="1"/>
        <v>x</v>
      </c>
    </row>
    <row r="38" spans="1:26" s="24" customFormat="1" ht="36" customHeight="1"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Q38" s="31"/>
      <c r="S38" s="25"/>
      <c r="T38" s="25"/>
      <c r="U38" s="25"/>
      <c r="W38" s="32">
        <v>0.16666666666666449</v>
      </c>
      <c r="X38" s="32">
        <v>3.7999999999999999E-2</v>
      </c>
      <c r="Y38" s="32">
        <f t="shared" si="0"/>
        <v>3.7999999999999999E-2</v>
      </c>
      <c r="Z38" s="32" t="str">
        <f t="shared" si="1"/>
        <v>x</v>
      </c>
    </row>
    <row r="39" spans="1:26" s="24" customFormat="1" ht="51" customHeight="1"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Q39" s="31"/>
      <c r="S39" s="25"/>
      <c r="T39" s="25"/>
      <c r="U39" s="25"/>
      <c r="W39" s="32">
        <v>0.33333333333333115</v>
      </c>
      <c r="X39" s="32">
        <v>3.7999999999999999E-2</v>
      </c>
      <c r="Y39" s="32">
        <f t="shared" si="0"/>
        <v>3.7999999999999999E-2</v>
      </c>
      <c r="Z39" s="32" t="str">
        <f t="shared" si="1"/>
        <v>x</v>
      </c>
    </row>
    <row r="40" spans="1:26" s="24" customFormat="1" ht="15.5"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Q40" s="31"/>
      <c r="S40" s="25"/>
      <c r="T40" s="25"/>
      <c r="U40" s="25"/>
      <c r="W40" s="32">
        <v>0.49999999999999789</v>
      </c>
      <c r="X40" s="32">
        <v>3.7999999999999999E-2</v>
      </c>
      <c r="Y40" s="32">
        <f t="shared" si="0"/>
        <v>3.7999999999999999E-2</v>
      </c>
      <c r="Z40" s="32" t="str">
        <f t="shared" si="1"/>
        <v>x</v>
      </c>
    </row>
    <row r="41" spans="1:26" s="24" customFormat="1" ht="15.5">
      <c r="Q41" s="31"/>
      <c r="S41" s="25"/>
      <c r="T41" s="25"/>
      <c r="U41" s="25"/>
      <c r="W41" s="32">
        <v>0.66666666666666441</v>
      </c>
      <c r="X41" s="32">
        <v>3.7999999999999999E-2</v>
      </c>
      <c r="Y41" s="32">
        <f t="shared" si="0"/>
        <v>3.7999999999999999E-2</v>
      </c>
      <c r="Z41" s="32" t="str">
        <f t="shared" si="1"/>
        <v>x</v>
      </c>
    </row>
    <row r="42" spans="1:26" s="24" customFormat="1" ht="15.5">
      <c r="Q42" s="31"/>
      <c r="S42" s="25"/>
      <c r="T42" s="25"/>
      <c r="U42" s="25"/>
      <c r="W42" s="32">
        <v>0.83333333333333093</v>
      </c>
      <c r="X42" s="32">
        <v>3.7999999999999999E-2</v>
      </c>
      <c r="Y42" s="32">
        <f t="shared" si="0"/>
        <v>3.7999999999999999E-2</v>
      </c>
      <c r="Z42" s="32" t="str">
        <f t="shared" si="1"/>
        <v>x</v>
      </c>
    </row>
    <row r="43" spans="1:26" s="24" customFormat="1" ht="15.5">
      <c r="D43" s="25"/>
      <c r="Q43" s="31"/>
      <c r="S43" s="25"/>
      <c r="T43" s="25"/>
      <c r="U43" s="25"/>
      <c r="W43" s="32">
        <v>1.1666666666666643</v>
      </c>
      <c r="X43" s="32">
        <v>3.7999999999999999E-2</v>
      </c>
      <c r="Y43" s="32">
        <f t="shared" si="0"/>
        <v>3.7999999999999999E-2</v>
      </c>
      <c r="Z43" s="32" t="str">
        <f t="shared" si="1"/>
        <v>x</v>
      </c>
    </row>
    <row r="44" spans="1:26" s="24" customFormat="1" ht="15.5">
      <c r="Q44" s="31"/>
      <c r="S44" s="25"/>
      <c r="T44" s="25"/>
      <c r="U44" s="25"/>
      <c r="W44" s="32">
        <v>1.3333333333333313</v>
      </c>
      <c r="X44" s="32">
        <v>3.7999999999999999E-2</v>
      </c>
      <c r="Y44" s="32">
        <f t="shared" si="0"/>
        <v>3.7999999999999999E-2</v>
      </c>
      <c r="Z44" s="32" t="str">
        <f t="shared" si="1"/>
        <v>x</v>
      </c>
    </row>
    <row r="45" spans="1:26" s="24" customFormat="1" ht="16" thickBot="1">
      <c r="Q45" s="31"/>
      <c r="S45" s="25"/>
      <c r="T45" s="25"/>
      <c r="U45" s="25"/>
      <c r="W45" s="32">
        <v>1.4999999999999982</v>
      </c>
      <c r="X45" s="32">
        <v>3.7999999999999999E-2</v>
      </c>
      <c r="Y45" s="32">
        <f t="shared" si="0"/>
        <v>3.7999999999999999E-2</v>
      </c>
      <c r="Z45" s="32" t="str">
        <f t="shared" si="1"/>
        <v>x</v>
      </c>
    </row>
    <row r="46" spans="1:26" s="24" customFormat="1" ht="15.5">
      <c r="A46" s="62"/>
      <c r="B46" s="63"/>
      <c r="C46" s="63"/>
      <c r="D46" s="63"/>
      <c r="E46" s="63"/>
      <c r="F46" s="63"/>
      <c r="G46" s="63"/>
      <c r="H46" s="63"/>
      <c r="I46" s="63"/>
      <c r="J46" s="64"/>
      <c r="K46" s="65"/>
      <c r="L46" s="65"/>
      <c r="M46" s="65"/>
      <c r="N46" s="65"/>
      <c r="O46" s="65"/>
      <c r="P46" s="65"/>
      <c r="Q46" s="65"/>
      <c r="R46" s="66"/>
      <c r="S46" s="67"/>
      <c r="T46" s="67"/>
      <c r="U46" s="67"/>
      <c r="V46" s="65"/>
      <c r="W46" s="32">
        <v>1.6666666666666652</v>
      </c>
      <c r="X46" s="32">
        <v>3.7999999999999999E-2</v>
      </c>
      <c r="Y46" s="32">
        <f t="shared" si="0"/>
        <v>3.7999999999999999E-2</v>
      </c>
      <c r="Z46" s="32" t="str">
        <f t="shared" si="1"/>
        <v>x</v>
      </c>
    </row>
    <row r="47" spans="1:26" ht="15.5">
      <c r="A47" s="68" t="s">
        <v>294</v>
      </c>
      <c r="B47" s="26"/>
      <c r="C47" s="32"/>
      <c r="D47" s="69" t="str">
        <f t="shared" ref="D47:I47" si="2">F26</f>
        <v>shading</v>
      </c>
      <c r="E47" s="69" t="str">
        <f t="shared" si="2"/>
        <v>pop mean</v>
      </c>
      <c r="F47" s="69" t="str">
        <f t="shared" si="2"/>
        <v>expected variability</v>
      </c>
      <c r="G47" s="69" t="str">
        <f t="shared" si="2"/>
        <v>raw value</v>
      </c>
      <c r="H47" s="69" t="str">
        <f t="shared" si="2"/>
        <v>z score</v>
      </c>
      <c r="I47" s="69" t="str">
        <f t="shared" si="2"/>
        <v>probability of x</v>
      </c>
      <c r="J47" s="70"/>
      <c r="K47" s="26"/>
      <c r="L47" s="27" t="str">
        <f t="shared" ref="L47:M62" si="3">L6</f>
        <v>x</v>
      </c>
      <c r="M47" s="27" t="str">
        <f t="shared" si="3"/>
        <v>standard axis</v>
      </c>
      <c r="N47" s="26"/>
      <c r="O47" s="65"/>
      <c r="P47" s="65"/>
      <c r="Q47" s="66"/>
      <c r="R47" s="65"/>
      <c r="S47" s="67" t="s">
        <v>89</v>
      </c>
      <c r="T47" s="32" t="s">
        <v>90</v>
      </c>
      <c r="U47" s="67" t="s">
        <v>295</v>
      </c>
      <c r="V47" s="65"/>
      <c r="W47" s="32">
        <v>1.8333333333333321</v>
      </c>
      <c r="X47" s="32">
        <v>3.7999999999999999E-2</v>
      </c>
      <c r="Y47" s="32">
        <f t="shared" si="0"/>
        <v>3.7999999999999999E-2</v>
      </c>
      <c r="Z47" s="32" t="str">
        <f t="shared" si="1"/>
        <v>x</v>
      </c>
    </row>
    <row r="48" spans="1:26" ht="15.5">
      <c r="A48" s="71" t="s">
        <v>299</v>
      </c>
      <c r="B48" s="72" t="s">
        <v>300</v>
      </c>
      <c r="C48" s="72" t="s">
        <v>301</v>
      </c>
      <c r="D48" s="72" t="s">
        <v>302</v>
      </c>
      <c r="E48" s="71" t="s">
        <v>81</v>
      </c>
      <c r="F48" s="73" t="str">
        <f>H25</f>
        <v>σ</v>
      </c>
      <c r="G48" s="73" t="str">
        <f>I25</f>
        <v>x</v>
      </c>
      <c r="H48" s="71" t="str">
        <f>J25</f>
        <v>z score</v>
      </c>
      <c r="I48" s="71" t="str">
        <f>K25</f>
        <v>P(x)</v>
      </c>
      <c r="J48" s="74"/>
      <c r="K48" s="26"/>
      <c r="L48" s="27" t="str">
        <f t="shared" si="3"/>
        <v>x</v>
      </c>
      <c r="M48" s="27" t="str">
        <f t="shared" si="3"/>
        <v>x, x̅</v>
      </c>
      <c r="N48" s="26"/>
      <c r="O48" s="65" t="s">
        <v>303</v>
      </c>
      <c r="P48" s="65"/>
      <c r="Q48" s="65"/>
      <c r="R48" s="65"/>
      <c r="S48" s="73" t="str">
        <f>L54</f>
        <v>x</v>
      </c>
      <c r="T48" s="75" t="s">
        <v>178</v>
      </c>
      <c r="U48" s="73" t="str">
        <f>L54</f>
        <v>x</v>
      </c>
      <c r="V48" s="65"/>
      <c r="W48" s="32">
        <v>-1.8333333333333366</v>
      </c>
      <c r="X48" s="32">
        <v>6.2000000000000006E-2</v>
      </c>
      <c r="Y48" s="32">
        <f t="shared" si="0"/>
        <v>6.2000000000000006E-2</v>
      </c>
      <c r="Z48" s="32" t="str">
        <f t="shared" si="1"/>
        <v>x</v>
      </c>
    </row>
    <row r="49" spans="1:26" ht="31">
      <c r="A49" s="69">
        <f t="shared" ref="A49:I50" si="4">C27</f>
        <v>1</v>
      </c>
      <c r="B49" s="69" t="str">
        <f t="shared" si="4"/>
        <v>normal pop</v>
      </c>
      <c r="C49" s="69">
        <f t="shared" si="4"/>
        <v>0</v>
      </c>
      <c r="D49" s="69">
        <f t="shared" si="4"/>
        <v>0</v>
      </c>
      <c r="E49" s="76">
        <f t="shared" si="4"/>
        <v>0</v>
      </c>
      <c r="F49" s="77">
        <f t="shared" si="4"/>
        <v>0</v>
      </c>
      <c r="G49" s="76">
        <f t="shared" si="4"/>
        <v>0</v>
      </c>
      <c r="H49" s="78">
        <f t="shared" si="4"/>
        <v>0</v>
      </c>
      <c r="I49" s="79">
        <f t="shared" si="4"/>
        <v>0</v>
      </c>
      <c r="J49" s="74"/>
      <c r="K49" s="26"/>
      <c r="L49" s="27" t="str">
        <f t="shared" si="3"/>
        <v>x</v>
      </c>
      <c r="M49" s="27" t="str">
        <f t="shared" si="3"/>
        <v>Empirical Rule</v>
      </c>
      <c r="N49" s="26"/>
      <c r="O49" s="65"/>
      <c r="P49" s="65"/>
      <c r="Q49" s="80" t="s">
        <v>307</v>
      </c>
      <c r="R49" s="81" t="s">
        <v>308</v>
      </c>
      <c r="S49" s="81" t="str">
        <f>B67&amp;" "&amp;S47</f>
        <v>normal pop X1</v>
      </c>
      <c r="T49" s="81" t="str">
        <f>B68&amp;" "&amp;T47</f>
        <v xml:space="preserve"> X2</v>
      </c>
      <c r="U49" s="81" t="str">
        <f>B71&amp;" "&amp;U47</f>
        <v xml:space="preserve"> X3</v>
      </c>
      <c r="V49" s="65"/>
      <c r="W49" s="32">
        <v>-1.6666666666666696</v>
      </c>
      <c r="X49" s="32">
        <v>6.2000000000000006E-2</v>
      </c>
      <c r="Y49" s="32">
        <f t="shared" si="0"/>
        <v>6.2000000000000006E-2</v>
      </c>
      <c r="Z49" s="32" t="str">
        <f t="shared" si="1"/>
        <v>x</v>
      </c>
    </row>
    <row r="50" spans="1:26" ht="15.5">
      <c r="A50" s="69">
        <f t="shared" si="4"/>
        <v>0</v>
      </c>
      <c r="B50" s="69">
        <f t="shared" si="4"/>
        <v>0</v>
      </c>
      <c r="C50" s="69">
        <f t="shared" si="4"/>
        <v>0</v>
      </c>
      <c r="D50" s="69">
        <f t="shared" si="4"/>
        <v>0</v>
      </c>
      <c r="E50" s="76">
        <f t="shared" si="4"/>
        <v>0</v>
      </c>
      <c r="F50" s="77">
        <f t="shared" si="4"/>
        <v>0</v>
      </c>
      <c r="G50" s="82">
        <f t="shared" si="4"/>
        <v>0</v>
      </c>
      <c r="H50" s="78">
        <f t="shared" si="4"/>
        <v>0</v>
      </c>
      <c r="I50" s="79">
        <f t="shared" si="4"/>
        <v>0</v>
      </c>
      <c r="J50" s="70"/>
      <c r="K50" s="26"/>
      <c r="L50" s="27" t="str">
        <f t="shared" si="3"/>
        <v>x</v>
      </c>
      <c r="M50" s="27" t="str">
        <f t="shared" si="3"/>
        <v>Cumm. %</v>
      </c>
      <c r="N50" s="26"/>
      <c r="O50" s="83" t="s">
        <v>312</v>
      </c>
      <c r="P50" s="83">
        <f>C121-C115</f>
        <v>6</v>
      </c>
      <c r="Q50" s="84">
        <f>C115</f>
        <v>-3</v>
      </c>
      <c r="R50" s="85">
        <f>IF(
    LEFT($B$67,1) ="T",
    _xlfn.T.DIST(Q50, $A$67-1, FALSE),
    _xlfn.NORM.S.DIST(Q50, FALSE)
)</f>
        <v>4.4318484119380075E-3</v>
      </c>
      <c r="S50" s="85" t="e" cm="1">
        <f t="array" ref="S50">_xlfn.IFS(
    FALSE, N("Check if X1 shading is ON"),
    $S$48&lt;&gt;"x", NA(),
    FALSE, N("Check if case is 'LEFT' and x axis value less than z score"),
    AND($D$67 = "LEFT", $Q50 &lt; IF($H$67="", 0, $H$67)), $R50,
    FALSE, N("Check if case is 'RIGHT' and x axis value greater than z score"),
    AND($D$67 = "RIGHT", $Q50 &gt; IF($H$67="", 0, $H$67)), $R50,
    FALSE, N("Default case: Return NA()"),
    TRUE, NA()
)</f>
        <v>#N/A</v>
      </c>
      <c r="T50" s="85" t="e" cm="1">
        <f t="array" ref="T50">_xlfn.IFS(
    FALSE, N("Check if X1 shading is ON"),
    $S$48&lt;&gt;"x", NA(),
    FALSE, N("Check if case is 'LEFT' and x axis value less than z score"),
    AND($D$68 = "LEFT", $Q50 &lt; IF($H$68="", 0, $H$68)), $R50,
    FALSE, N("Check if case is 'RIGHT' and x axis value greater than z score"),
    AND($D$68 = "RIGHT", $Q50 &gt; IF($H$68="", 0, $H$68)), $R50,
    FALSE, N("Default case: Return NA()"),
    TRUE, NA()
)</f>
        <v>#N/A</v>
      </c>
      <c r="U50" s="85" t="e" cm="1">
        <f t="array" ref="U50">_xlfn.IFS(
    FALSE, N("Check if X1 shading is ON"),
    $U$48&lt;&gt;"x", NA(),
    FALSE, N("Check if case is 'LEFT' and x axis value less than z score"),
    AND($D$71 = "LEFT", $Q50 &lt; IF($H$71="", 0, $H$71)), $R50,
    FALSE, N("Check if case is 'RIGHT' and x axis value greater than z score"),
    AND($D$71 = "RIGHT", $Q50 &gt; IF($H$71="", 0, $H$71)), $R50,
    FALSE, N("Check if case is 'TWO' and both directions"),
    AND(
        $D$71 = "TWO",
        OR($Q50 &lt; -ABS($H$71), $Q50 &gt; ABS($H$71))
    ), $R50,
    FALSE, N("Default case: Return NA()"),
    TRUE, NA()
)</f>
        <v>#VALUE!</v>
      </c>
      <c r="V50" s="65"/>
      <c r="W50" s="32">
        <v>-1.5000000000000027</v>
      </c>
      <c r="X50" s="32">
        <v>6.2000000000000006E-2</v>
      </c>
      <c r="Y50" s="32">
        <f t="shared" si="0"/>
        <v>6.2000000000000006E-2</v>
      </c>
      <c r="Z50" s="32" t="str">
        <f t="shared" si="1"/>
        <v>x</v>
      </c>
    </row>
    <row r="51" spans="1:26" ht="18" customHeight="1">
      <c r="A51" s="67"/>
      <c r="B51" s="67"/>
      <c r="C51" s="67"/>
      <c r="D51" s="67"/>
      <c r="E51" s="86"/>
      <c r="F51" s="26"/>
      <c r="G51" s="26"/>
      <c r="H51" s="26"/>
      <c r="I51" s="26"/>
      <c r="J51" s="70"/>
      <c r="K51" s="26"/>
      <c r="L51" s="27" t="str">
        <f t="shared" si="3"/>
        <v>x</v>
      </c>
      <c r="M51" s="27" t="str">
        <f t="shared" si="3"/>
        <v>series1&amp;2 raw scale</v>
      </c>
      <c r="N51" s="26"/>
      <c r="O51" s="83" t="s">
        <v>315</v>
      </c>
      <c r="P51" s="83">
        <v>144</v>
      </c>
      <c r="Q51" s="84">
        <f t="shared" ref="Q51:Q114" si="5">Q50+$P$52</f>
        <v>-2.9583333333333335</v>
      </c>
      <c r="R51" s="85">
        <f t="shared" ref="R51:R114" si="6">IF(
    LEFT($B$67,1) ="T",
    _xlfn.T.DIST(Q51, $A$67-1, FALSE),
    _xlfn.NORM.S.DIST(Q51, FALSE)
)</f>
        <v>5.0175847389326532E-3</v>
      </c>
      <c r="S51" s="85" t="e" cm="1">
        <f t="array" ref="S51">_xlfn.IFS(
    FALSE, N("Check if X1 shading is ON"),
    $S$48&lt;&gt;"x", NA(),
    FALSE, N("Check if case is 'LEFT' and x axis value less than z score"),
    AND($D$67 = "LEFT", $Q51 &lt; IF($H$67="", 0, $H$67)), $R51,
    FALSE, N("Check if case is 'RIGHT' and x axis value greater than z score"),
    AND($D$67 = "RIGHT", $Q51 &gt; IF($H$67="", 0, $H$67)), $R51,
    FALSE, N("Check if case is 'TWO' and both directions"),
    AND(
        $D$67 = "TWO",
        OR($Q51 &lt; -ABS($H$67), $Q51 &gt; ABS($H$68))
    ), $R51,
    FALSE, N("Default case: Return NA()"),
    TRUE, NA()
)</f>
        <v>#VALUE!</v>
      </c>
      <c r="T51" s="85" t="e" cm="1">
        <f t="array" ref="T51">_xlfn.IFS(
    FALSE, N("Check if X1 shading is ON"),
    $S$48&lt;&gt;"x", NA(),
    FALSE, N("Check if case is 'LEFT' and x axis value less than z score"),
    AND($D$68 = "LEFT", $Q51 &lt; IF($H$68="", 0, $H$68)), $R51,
    FALSE, N("Check if case is 'RIGHT' and x axis value greater than z score"),
    AND($D$68 = "RIGHT", $Q51 &gt; IF($H$68="", 0, $H$68)), $R51,
    FALSE, N("Default case: Return NA()"),
    TRUE, NA()
)</f>
        <v>#N/A</v>
      </c>
      <c r="U51" s="85" t="e" cm="1">
        <f t="array" ref="U51">_xlfn.IFS(
    FALSE, N("Check if X1 shading is ON"),
    $U$48&lt;&gt;"x", NA(),
    FALSE, N("Check if case is 'LEFT' and x axis value less than z score"),
    AND($D$71 = "LEFT", $Q51 &lt; IF($H$71="", 0, $H$71)), $R51,
    FALSE, N("Check if case is 'RIGHT' and x axis value greater than z score"),
    AND($D$71 = "RIGHT", $Q51 &gt; IF($H$71="", 0, $H$71)), $R51,
    FALSE, N("Check if case is 'TWO' and both directions"),
    AND(
        $D$71 = "TWO",
        OR($Q51 &lt; -ABS($H$71), $Q51 &gt; ABS($H$71))
    ), $R51,
    FALSE, N("Default case: Return NA()"),
    TRUE, NA()
)</f>
        <v>#VALUE!</v>
      </c>
      <c r="V51" s="65"/>
      <c r="W51" s="32">
        <v>-1.3333333333333357</v>
      </c>
      <c r="X51" s="32">
        <v>6.2000000000000006E-2</v>
      </c>
      <c r="Y51" s="32">
        <f t="shared" si="0"/>
        <v>6.2000000000000006E-2</v>
      </c>
      <c r="Z51" s="32" t="str">
        <f t="shared" si="1"/>
        <v>x</v>
      </c>
    </row>
    <row r="52" spans="1:26" ht="15.5">
      <c r="A52" s="67"/>
      <c r="B52" s="26"/>
      <c r="C52" s="26"/>
      <c r="D52" s="69" t="str">
        <f t="shared" ref="D52:I53" si="7">F30</f>
        <v>shading</v>
      </c>
      <c r="E52" s="69" t="str">
        <f t="shared" si="7"/>
        <v>pop mean</v>
      </c>
      <c r="F52" s="69" t="str">
        <f t="shared" si="7"/>
        <v>expected variability</v>
      </c>
      <c r="G52" s="69" t="str">
        <f t="shared" si="7"/>
        <v>value</v>
      </c>
      <c r="H52" s="69" t="str">
        <f t="shared" si="7"/>
        <v>z score</v>
      </c>
      <c r="I52" s="69" t="str">
        <f t="shared" si="7"/>
        <v>probability of x</v>
      </c>
      <c r="J52" s="87"/>
      <c r="K52" s="26"/>
      <c r="L52" s="27" t="str">
        <f t="shared" si="3"/>
        <v>x</v>
      </c>
      <c r="M52" s="27" t="str">
        <f t="shared" si="3"/>
        <v>series1&amp;2 stdev</v>
      </c>
      <c r="N52" s="26"/>
      <c r="O52" s="83" t="s">
        <v>319</v>
      </c>
      <c r="P52" s="83">
        <f>P50/P51</f>
        <v>4.1666666666666664E-2</v>
      </c>
      <c r="Q52" s="84">
        <f t="shared" si="5"/>
        <v>-2.916666666666667</v>
      </c>
      <c r="R52" s="85">
        <f t="shared" si="6"/>
        <v>5.6708812194458807E-3</v>
      </c>
      <c r="S52" s="85" t="e" cm="1">
        <f t="array" ref="S52">_xlfn.IFS(
    FALSE, N("Check if X1 shading is ON"),
    $S$48&lt;&gt;"x", NA(),
    FALSE, N("Check if case is 'LEFT' and x axis value less than z score"),
    AND($D$67 = "LEFT", $Q52 &lt; IF($H$67="", 0, $H$67)), $R52,
    FALSE, N("Check if case is 'RIGHT' and x axis value greater than z score"),
    AND($D$67 = "RIGHT", $Q52 &gt; IF($H$67="", 0, $H$67)), $R52,
    FALSE, N("Check if case is 'TWO' and both directions"),
    AND(
        $D$67 = "TWO",
        OR($Q52 &lt; -ABS($H$67), $Q52 &gt; ABS($H$68))
    ), $R52,
    FALSE, N("Default case: Return NA()"),
    TRUE, NA()
)</f>
        <v>#VALUE!</v>
      </c>
      <c r="T52" s="85" t="e" cm="1">
        <f t="array" ref="T52">_xlfn.IFS(
    FALSE, N("Check if X1 shading is ON"),
    $S$48&lt;&gt;"x", NA(),
    FALSE, N("Check if case is 'LEFT' and x axis value less than z score"),
    AND($D$68 = "LEFT", $Q52 &lt; IF($H$68="", 0, $H$68)), $R52,
    FALSE, N("Check if case is 'RIGHT' and x axis value greater than z score"),
    AND($D$68 = "RIGHT", $Q52 &gt; IF($H$68="", 0, $H$68)), $R52,
    FALSE, N("Default case: Return NA()"),
    TRUE, NA()
)</f>
        <v>#N/A</v>
      </c>
      <c r="U52" s="85" t="e" cm="1">
        <f t="array" ref="U52">_xlfn.IFS(
    FALSE, N("Check if X1 shading is ON"),
    $U$48&lt;&gt;"x", NA(),
    FALSE, N("Check if case is 'LEFT' and x axis value less than z score"),
    AND($D$71 = "LEFT", $Q52 &lt; IF($H$71="", 0, $H$71)), $R52,
    FALSE, N("Check if case is 'RIGHT' and x axis value greater than z score"),
    AND($D$71 = "RIGHT", $Q52 &gt; IF($H$71="", 0, $H$71)), $R52,
    FALSE, N("Check if case is 'TWO' and both directions"),
    AND(
        $D$71 = "TWO",
        OR($Q52 &lt; -ABS($H$71), $Q52 &gt; ABS($H$71))
    ), $R52,
    FALSE, N("Default case: Return NA()"),
    TRUE, NA()
)</f>
        <v>#VALUE!</v>
      </c>
      <c r="V52" s="65"/>
      <c r="W52" s="32">
        <v>-1.1666666666666687</v>
      </c>
      <c r="X52" s="32">
        <v>6.2000000000000006E-2</v>
      </c>
      <c r="Y52" s="32">
        <f t="shared" si="0"/>
        <v>6.2000000000000006E-2</v>
      </c>
      <c r="Z52" s="32" t="str">
        <f t="shared" si="1"/>
        <v>x</v>
      </c>
    </row>
    <row r="53" spans="1:26" ht="15.5">
      <c r="A53" s="69">
        <f>A49</f>
        <v>1</v>
      </c>
      <c r="B53" s="69">
        <f>D31</f>
        <v>0</v>
      </c>
      <c r="C53" s="69">
        <f>E31</f>
        <v>0</v>
      </c>
      <c r="D53" s="69">
        <f t="shared" si="7"/>
        <v>0</v>
      </c>
      <c r="E53" s="82">
        <f t="shared" si="7"/>
        <v>0</v>
      </c>
      <c r="F53" s="88">
        <f t="shared" si="7"/>
        <v>0</v>
      </c>
      <c r="G53" s="82">
        <f t="shared" si="7"/>
        <v>0</v>
      </c>
      <c r="H53" s="78">
        <f t="shared" si="7"/>
        <v>0</v>
      </c>
      <c r="I53" s="79">
        <f t="shared" si="7"/>
        <v>0</v>
      </c>
      <c r="J53" s="70"/>
      <c r="K53" s="26"/>
      <c r="L53" s="27" t="str">
        <f t="shared" si="3"/>
        <v>x</v>
      </c>
      <c r="M53" s="27" t="str">
        <f t="shared" si="3"/>
        <v>Labels</v>
      </c>
      <c r="N53" s="26"/>
      <c r="O53" s="65"/>
      <c r="P53" s="65"/>
      <c r="Q53" s="84">
        <f t="shared" si="5"/>
        <v>-2.8750000000000004</v>
      </c>
      <c r="R53" s="85">
        <f t="shared" si="6"/>
        <v>6.3981203107235513E-3</v>
      </c>
      <c r="S53" s="85" t="e" cm="1">
        <f t="array" ref="S53">_xlfn.IFS(
    FALSE, N("Check if X1 shading is ON"),
    $S$48&lt;&gt;"x", NA(),
    FALSE, N("Check if case is 'LEFT' and x axis value less than z score"),
    AND($D$67 = "LEFT", $Q53 &lt; IF($H$67="", 0, $H$67)), $R53,
    FALSE, N("Check if case is 'RIGHT' and x axis value greater than z score"),
    AND($D$67 = "RIGHT", $Q53 &gt; IF($H$67="", 0, $H$67)), $R53,
    FALSE, N("Check if case is 'TWO' and both directions"),
    AND(
        $D$67 = "TWO",
        OR($Q53 &lt; -ABS($H$67), $Q53 &gt; ABS($H$68))
    ), $R53,
    FALSE, N("Default case: Return NA()"),
    TRUE, NA()
)</f>
        <v>#VALUE!</v>
      </c>
      <c r="T53" s="85" t="e" cm="1">
        <f t="array" ref="T53">_xlfn.IFS(
    FALSE, N("Check if X1 shading is ON"),
    $S$48&lt;&gt;"x", NA(),
    FALSE, N("Check if case is 'LEFT' and x axis value less than z score"),
    AND($D$68 = "LEFT", $Q53 &lt; IF($H$68="", 0, $H$68)), $R53,
    FALSE, N("Check if case is 'RIGHT' and x axis value greater than z score"),
    AND($D$68 = "RIGHT", $Q53 &gt; IF($H$68="", 0, $H$68)), $R53,
    FALSE, N("Default case: Return NA()"),
    TRUE, NA()
)</f>
        <v>#N/A</v>
      </c>
      <c r="U53" s="85" t="e" cm="1">
        <f t="array" ref="U53">_xlfn.IFS(
    FALSE, N("Check if X1 shading is ON"),
    $U$48&lt;&gt;"x", NA(),
    FALSE, N("Check if case is 'LEFT' and x axis value less than z score"),
    AND($D$71 = "LEFT", $Q53 &lt; IF($H$71="", 0, $H$71)), $R53,
    FALSE, N("Check if case is 'RIGHT' and x axis value greater than z score"),
    AND($D$71 = "RIGHT", $Q53 &gt; IF($H$71="", 0, $H$71)), $R53,
    FALSE, N("Check if case is 'TWO' and both directions"),
    AND(
        $D$71 = "TWO",
        OR($Q53 &lt; -ABS($H$71), $Q53 &gt; ABS($H$71))
    ), $R53,
    FALSE, N("Default case: Return NA()"),
    TRUE, NA()
)</f>
        <v>#VALUE!</v>
      </c>
      <c r="V53" s="65"/>
      <c r="W53" s="32">
        <v>-0.83333333333333526</v>
      </c>
      <c r="X53" s="32">
        <v>6.2000000000000006E-2</v>
      </c>
      <c r="Y53" s="32">
        <f t="shared" si="0"/>
        <v>6.2000000000000006E-2</v>
      </c>
      <c r="Z53" s="32" t="str">
        <f t="shared" si="1"/>
        <v>x</v>
      </c>
    </row>
    <row r="54" spans="1:26" ht="15" customHeight="1" thickBot="1">
      <c r="A54" s="89"/>
      <c r="B54" s="89"/>
      <c r="C54" s="89"/>
      <c r="D54" s="90"/>
      <c r="E54" s="90"/>
      <c r="F54" s="90"/>
      <c r="G54" s="90"/>
      <c r="H54" s="90"/>
      <c r="I54" s="90"/>
      <c r="J54" s="91"/>
      <c r="K54" s="26"/>
      <c r="L54" s="27" t="str">
        <f t="shared" si="3"/>
        <v>x</v>
      </c>
      <c r="M54" s="27" t="str">
        <f t="shared" si="3"/>
        <v>shading</v>
      </c>
      <c r="N54" s="26"/>
      <c r="O54" s="65"/>
      <c r="P54" s="65"/>
      <c r="Q54" s="84">
        <f t="shared" si="5"/>
        <v>-2.8333333333333339</v>
      </c>
      <c r="R54" s="85">
        <f t="shared" si="6"/>
        <v>7.2060997646092168E-3</v>
      </c>
      <c r="S54" s="85" t="e" cm="1">
        <f t="array" ref="S54">_xlfn.IFS(
    FALSE, N("Check if X1 shading is ON"),
    $S$48&lt;&gt;"x", NA(),
    FALSE, N("Check if case is 'LEFT' and x axis value less than z score"),
    AND($D$67 = "LEFT", $Q54 &lt; IF($H$67="", 0, $H$67)), $R54,
    FALSE, N("Check if case is 'RIGHT' and x axis value greater than z score"),
    AND($D$67 = "RIGHT", $Q54 &gt; IF($H$67="", 0, $H$67)), $R54,
    FALSE, N("Check if case is 'TWO' and both directions"),
    AND(
        $D$67 = "TWO",
        OR($Q54 &lt; -ABS($H$67), $Q54 &gt; ABS($H$68))
    ), $R54,
    FALSE, N("Default case: Return NA()"),
    TRUE, NA()
)</f>
        <v>#VALUE!</v>
      </c>
      <c r="T54" s="85" t="e" cm="1">
        <f t="array" ref="T54">_xlfn.IFS(
    FALSE, N("Check if X1 shading is ON"),
    $S$48&lt;&gt;"x", NA(),
    FALSE, N("Check if case is 'LEFT' and x axis value less than z score"),
    AND($D$68 = "LEFT", $Q54 &lt; IF($H$68="", 0, $H$68)), $R54,
    FALSE, N("Check if case is 'RIGHT' and x axis value greater than z score"),
    AND($D$68 = "RIGHT", $Q54 &gt; IF($H$68="", 0, $H$68)), $R54,
    FALSE, N("Default case: Return NA()"),
    TRUE, NA()
)</f>
        <v>#N/A</v>
      </c>
      <c r="U54" s="85" t="e" cm="1">
        <f t="array" ref="U54">_xlfn.IFS(
    FALSE, N("Check if X1 shading is ON"),
    $U$48&lt;&gt;"x", NA(),
    FALSE, N("Check if case is 'LEFT' and x axis value less than z score"),
    AND($D$71 = "LEFT", $Q54 &lt; IF($H$71="", 0, $H$71)), $R54,
    FALSE, N("Check if case is 'RIGHT' and x axis value greater than z score"),
    AND($D$71 = "RIGHT", $Q54 &gt; IF($H$71="", 0, $H$71)), $R54,
    FALSE, N("Check if case is 'TWO' and both directions"),
    AND(
        $D$71 = "TWO",
        OR($Q54 &lt; -ABS($H$71), $Q54 &gt; ABS($H$71))
    ), $R54,
    FALSE, N("Default case: Return NA()"),
    TRUE, NA()
)</f>
        <v>#VALUE!</v>
      </c>
      <c r="V54" s="65"/>
      <c r="W54" s="32">
        <v>-0.66666666666666874</v>
      </c>
      <c r="X54" s="32">
        <v>6.2000000000000006E-2</v>
      </c>
      <c r="Y54" s="32">
        <f t="shared" si="0"/>
        <v>6.2000000000000006E-2</v>
      </c>
      <c r="Z54" s="32" t="str">
        <f t="shared" si="1"/>
        <v>x</v>
      </c>
    </row>
    <row r="55" spans="1:26" ht="15.5">
      <c r="A55" s="67"/>
      <c r="B55" s="67"/>
      <c r="C55" s="67"/>
      <c r="D55" s="67"/>
      <c r="E55" s="86"/>
      <c r="F55" s="86"/>
      <c r="G55" s="86"/>
      <c r="H55" s="84"/>
      <c r="I55" s="92"/>
      <c r="J55" s="65"/>
      <c r="K55" s="26"/>
      <c r="L55" s="27" t="str">
        <f t="shared" si="3"/>
        <v>x</v>
      </c>
      <c r="M55" s="27" t="str">
        <f t="shared" si="3"/>
        <v>-label raw</v>
      </c>
      <c r="N55" s="26"/>
      <c r="O55" s="65"/>
      <c r="P55" s="65"/>
      <c r="Q55" s="84">
        <f t="shared" si="5"/>
        <v>-2.7916666666666674</v>
      </c>
      <c r="R55" s="85">
        <f t="shared" si="6"/>
        <v>8.1020357469784796E-3</v>
      </c>
      <c r="S55" s="85" t="e" cm="1">
        <f t="array" ref="S55">_xlfn.IFS(
    FALSE, N("Check if X1 shading is ON"),
    $S$48&lt;&gt;"x", NA(),
    FALSE, N("Check if case is 'LEFT' and x axis value less than z score"),
    AND($D$67 = "LEFT", $Q55 &lt; IF($H$67="", 0, $H$67)), $R55,
    FALSE, N("Check if case is 'RIGHT' and x axis value greater than z score"),
    AND($D$67 = "RIGHT", $Q55 &gt; IF($H$67="", 0, $H$67)), $R55,
    FALSE, N("Check if case is 'TWO' and both directions"),
    AND(
        $D$67 = "TWO",
        OR($Q55 &lt; -ABS($H$67), $Q55 &gt; ABS($H$68))
    ), $R55,
    FALSE, N("Default case: Return NA()"),
    TRUE, NA()
)</f>
        <v>#VALUE!</v>
      </c>
      <c r="T55" s="85" t="e" cm="1">
        <f t="array" ref="T55">_xlfn.IFS(
    FALSE, N("Check if X1 shading is ON"),
    $S$48&lt;&gt;"x", NA(),
    FALSE, N("Check if case is 'LEFT' and x axis value less than z score"),
    AND($D$68 = "LEFT", $Q55 &lt; IF($H$68="", 0, $H$68)), $R55,
    FALSE, N("Check if case is 'RIGHT' and x axis value greater than z score"),
    AND($D$68 = "RIGHT", $Q55 &gt; IF($H$68="", 0, $H$68)), $R55,
    FALSE, N("Default case: Return NA()"),
    TRUE, NA()
)</f>
        <v>#N/A</v>
      </c>
      <c r="U55" s="85" t="e" cm="1">
        <f t="array" ref="U55">_xlfn.IFS(
    FALSE, N("Check if X1 shading is ON"),
    $U$48&lt;&gt;"x", NA(),
    FALSE, N("Check if case is 'LEFT' and x axis value less than z score"),
    AND($D$71 = "LEFT", $Q55 &lt; IF($H$71="", 0, $H$71)), $R55,
    FALSE, N("Check if case is 'RIGHT' and x axis value greater than z score"),
    AND($D$71 = "RIGHT", $Q55 &gt; IF($H$71="", 0, $H$71)), $R55,
    FALSE, N("Check if case is 'TWO' and both directions"),
    AND(
        $D$71 = "TWO",
        OR($Q55 &lt; -ABS($H$71), $Q55 &gt; ABS($H$71))
    ), $R55,
    FALSE, N("Default case: Return NA()"),
    TRUE, NA()
)</f>
        <v>#VALUE!</v>
      </c>
      <c r="V55" s="65"/>
      <c r="W55" s="32">
        <v>-0.50000000000000222</v>
      </c>
      <c r="X55" s="32">
        <v>6.2000000000000006E-2</v>
      </c>
      <c r="Y55" s="32">
        <f t="shared" si="0"/>
        <v>6.2000000000000006E-2</v>
      </c>
      <c r="Z55" s="32" t="str">
        <f t="shared" si="1"/>
        <v>x</v>
      </c>
    </row>
    <row r="56" spans="1:26" ht="15.5">
      <c r="A56" s="68" t="s">
        <v>336</v>
      </c>
      <c r="B56" s="26"/>
      <c r="C56" s="67"/>
      <c r="D56" s="93" t="str">
        <f t="shared" ref="D56:I56" si="8">D47</f>
        <v>shading</v>
      </c>
      <c r="E56" s="93" t="str">
        <f t="shared" si="8"/>
        <v>pop mean</v>
      </c>
      <c r="F56" s="93" t="str">
        <f t="shared" si="8"/>
        <v>expected variability</v>
      </c>
      <c r="G56" s="93" t="str">
        <f t="shared" si="8"/>
        <v>raw value</v>
      </c>
      <c r="H56" s="93" t="str">
        <f t="shared" si="8"/>
        <v>z score</v>
      </c>
      <c r="I56" s="93" t="str">
        <f t="shared" si="8"/>
        <v>probability of x</v>
      </c>
      <c r="J56" s="65"/>
      <c r="K56" s="26"/>
      <c r="L56" s="27" t="str">
        <f t="shared" si="3"/>
        <v>x</v>
      </c>
      <c r="M56" s="27" t="str">
        <f t="shared" si="3"/>
        <v>-label standard</v>
      </c>
      <c r="N56" s="26"/>
      <c r="O56" s="65"/>
      <c r="P56" s="65"/>
      <c r="Q56" s="84">
        <f t="shared" si="5"/>
        <v>-2.7500000000000009</v>
      </c>
      <c r="R56" s="85">
        <f t="shared" si="6"/>
        <v>9.0935625015910286E-3</v>
      </c>
      <c r="S56" s="85" t="e" cm="1">
        <f t="array" ref="S56">_xlfn.IFS(
    FALSE, N("Check if X1 shading is ON"),
    $S$48&lt;&gt;"x", NA(),
    FALSE, N("Check if case is 'LEFT' and x axis value less than z score"),
    AND($D$67 = "LEFT", $Q56 &lt; IF($H$67="", 0, $H$67)), $R56,
    FALSE, N("Check if case is 'RIGHT' and x axis value greater than z score"),
    AND($D$67 = "RIGHT", $Q56 &gt; IF($H$67="", 0, $H$67)), $R56,
    FALSE, N("Check if case is 'TWO' and both directions"),
    AND(
        $D$67 = "TWO",
        OR($Q56 &lt; -ABS($H$67), $Q56 &gt; ABS($H$68))
    ), $R56,
    FALSE, N("Default case: Return NA()"),
    TRUE, NA()
)</f>
        <v>#VALUE!</v>
      </c>
      <c r="T56" s="85" t="e" cm="1">
        <f t="array" ref="T56">_xlfn.IFS(
    FALSE, N("Check if X1 shading is ON"),
    $S$48&lt;&gt;"x", NA(),
    FALSE, N("Check if case is 'LEFT' and x axis value less than z score"),
    AND($D$68 = "LEFT", $Q56 &lt; IF($H$68="", 0, $H$68)), $R56,
    FALSE, N("Check if case is 'RIGHT' and x axis value greater than z score"),
    AND($D$68 = "RIGHT", $Q56 &gt; IF($H$68="", 0, $H$68)), $R56,
    FALSE, N("Default case: Return NA()"),
    TRUE, NA()
)</f>
        <v>#N/A</v>
      </c>
      <c r="U56" s="85" t="e" cm="1">
        <f t="array" ref="U56">_xlfn.IFS(
    FALSE, N("Check if X1 shading is ON"),
    $U$48&lt;&gt;"x", NA(),
    FALSE, N("Check if case is 'LEFT' and x axis value less than z score"),
    AND($D$71 = "LEFT", $Q56 &lt; IF($H$71="", 0, $H$71)), $R56,
    FALSE, N("Check if case is 'RIGHT' and x axis value greater than z score"),
    AND($D$71 = "RIGHT", $Q56 &gt; IF($H$71="", 0, $H$71)), $R56,
    FALSE, N("Check if case is 'TWO' and both directions"),
    AND(
        $D$71 = "TWO",
        OR($Q56 &lt; -ABS($H$71), $Q56 &gt; ABS($H$71))
    ), $R56,
    FALSE, N("Default case: Return NA()"),
    TRUE, NA()
)</f>
        <v>#VALUE!</v>
      </c>
      <c r="V56" s="65"/>
      <c r="W56" s="32">
        <v>-0.33333333333333548</v>
      </c>
      <c r="X56" s="32">
        <v>6.2000000000000006E-2</v>
      </c>
      <c r="Y56" s="32">
        <f t="shared" si="0"/>
        <v>6.2000000000000006E-2</v>
      </c>
      <c r="Z56" s="32" t="str">
        <f t="shared" si="1"/>
        <v>x</v>
      </c>
    </row>
    <row r="57" spans="1:26" ht="15.5">
      <c r="A57" s="73" t="s">
        <v>299</v>
      </c>
      <c r="B57" s="72" t="s">
        <v>300</v>
      </c>
      <c r="C57" s="72" t="s">
        <v>301</v>
      </c>
      <c r="D57" s="72" t="s">
        <v>302</v>
      </c>
      <c r="E57" s="71" t="s">
        <v>81</v>
      </c>
      <c r="F57" s="73" t="str">
        <f>IFERROR(LEFT(F48, FIND(")", F48)),F48)</f>
        <v>σ</v>
      </c>
      <c r="G57" s="71" t="str">
        <f>G48</f>
        <v>x</v>
      </c>
      <c r="H57" s="71" t="str">
        <f>H48</f>
        <v>z score</v>
      </c>
      <c r="I57" s="71" t="str">
        <f>I48</f>
        <v>P(x)</v>
      </c>
      <c r="J57" s="26"/>
      <c r="K57" s="26"/>
      <c r="L57" s="27" t="str">
        <f t="shared" si="3"/>
        <v>x</v>
      </c>
      <c r="M57" s="27" t="str">
        <f t="shared" si="3"/>
        <v>-label probability</v>
      </c>
      <c r="N57" s="26"/>
      <c r="O57" s="65"/>
      <c r="P57" s="65"/>
      <c r="Q57" s="84">
        <f t="shared" si="5"/>
        <v>-2.7083333333333344</v>
      </c>
      <c r="R57" s="85">
        <f t="shared" si="6"/>
        <v>1.0188728126088616E-2</v>
      </c>
      <c r="S57" s="85" t="e" cm="1">
        <f t="array" ref="S57">_xlfn.IFS(
    FALSE, N("Check if X1 shading is ON"),
    $S$48&lt;&gt;"x", NA(),
    FALSE, N("Check if case is 'LEFT' and x axis value less than z score"),
    AND($D$67 = "LEFT", $Q57 &lt; IF($H$67="", 0, $H$67)), $R57,
    FALSE, N("Check if case is 'RIGHT' and x axis value greater than z score"),
    AND($D$67 = "RIGHT", $Q57 &gt; IF($H$67="", 0, $H$67)), $R57,
    FALSE, N("Check if case is 'TWO' and both directions"),
    AND(
        $D$67 = "TWO",
        OR($Q57 &lt; -ABS($H$67), $Q57 &gt; ABS($H$68))
    ), $R57,
    FALSE, N("Default case: Return NA()"),
    TRUE, NA()
)</f>
        <v>#VALUE!</v>
      </c>
      <c r="T57" s="85" t="e" cm="1">
        <f t="array" ref="T57">_xlfn.IFS(
    FALSE, N("Check if X1 shading is ON"),
    $S$48&lt;&gt;"x", NA(),
    FALSE, N("Check if case is 'LEFT' and x axis value less than z score"),
    AND($D$68 = "LEFT", $Q57 &lt; IF($H$68="", 0, $H$68)), $R57,
    FALSE, N("Check if case is 'RIGHT' and x axis value greater than z score"),
    AND($D$68 = "RIGHT", $Q57 &gt; IF($H$68="", 0, $H$68)), $R57,
    FALSE, N("Default case: Return NA()"),
    TRUE, NA()
)</f>
        <v>#N/A</v>
      </c>
      <c r="U57" s="85" t="e" cm="1">
        <f t="array" ref="U57">_xlfn.IFS(
    FALSE, N("Check if X1 shading is ON"),
    $U$48&lt;&gt;"x", NA(),
    FALSE, N("Check if case is 'LEFT' and x axis value less than z score"),
    AND($D$71 = "LEFT", $Q57 &lt; IF($H$71="", 0, $H$71)), $R57,
    FALSE, N("Check if case is 'RIGHT' and x axis value greater than z score"),
    AND($D$71 = "RIGHT", $Q57 &gt; IF($H$71="", 0, $H$71)), $R57,
    FALSE, N("Check if case is 'TWO' and both directions"),
    AND(
        $D$71 = "TWO",
        OR($Q57 &lt; -ABS($H$71), $Q57 &gt; ABS($H$71))
    ), $R57,
    FALSE, N("Default case: Return NA()"),
    TRUE, NA()
)</f>
        <v>#VALUE!</v>
      </c>
      <c r="V57" s="65"/>
      <c r="W57" s="32">
        <v>-0.16666666666666879</v>
      </c>
      <c r="X57" s="32">
        <v>6.2000000000000006E-2</v>
      </c>
      <c r="Y57" s="32">
        <f t="shared" si="0"/>
        <v>6.2000000000000006E-2</v>
      </c>
      <c r="Z57" s="32" t="str">
        <f t="shared" si="1"/>
        <v>x</v>
      </c>
    </row>
    <row r="58" spans="1:26" ht="15.5">
      <c r="A58" s="69">
        <f>A49</f>
        <v>1</v>
      </c>
      <c r="B58" s="93" t="str">
        <f t="shared" ref="B58:I59" si="9">IF(B49="","",B49)</f>
        <v>normal pop</v>
      </c>
      <c r="C58" s="93">
        <f t="shared" si="9"/>
        <v>0</v>
      </c>
      <c r="D58" s="93">
        <f t="shared" si="9"/>
        <v>0</v>
      </c>
      <c r="E58" s="95">
        <f t="shared" si="9"/>
        <v>0</v>
      </c>
      <c r="F58" s="96">
        <f t="shared" si="9"/>
        <v>0</v>
      </c>
      <c r="G58" s="95">
        <f t="shared" si="9"/>
        <v>0</v>
      </c>
      <c r="H58" s="97">
        <f t="shared" si="9"/>
        <v>0</v>
      </c>
      <c r="I58" s="98">
        <f t="shared" si="9"/>
        <v>0</v>
      </c>
      <c r="J58" s="26"/>
      <c r="K58" s="26"/>
      <c r="L58" s="27" t="str">
        <f t="shared" si="3"/>
        <v>x</v>
      </c>
      <c r="M58" s="27" t="str">
        <f t="shared" si="3"/>
        <v>Equations</v>
      </c>
      <c r="N58" s="26"/>
      <c r="O58" s="65"/>
      <c r="P58" s="65"/>
      <c r="Q58" s="84">
        <f t="shared" si="5"/>
        <v>-2.6666666666666679</v>
      </c>
      <c r="R58" s="85">
        <f t="shared" si="6"/>
        <v>1.1395986023797402E-2</v>
      </c>
      <c r="S58" s="85" t="e" cm="1">
        <f t="array" ref="S58">_xlfn.IFS(
    FALSE, N("Check if X1 shading is ON"),
    $S$48&lt;&gt;"x", NA(),
    FALSE, N("Check if case is 'LEFT' and x axis value less than z score"),
    AND($D$67 = "LEFT", $Q58 &lt; IF($H$67="", 0, $H$67)), $R58,
    FALSE, N("Check if case is 'RIGHT' and x axis value greater than z score"),
    AND($D$67 = "RIGHT", $Q58 &gt; IF($H$67="", 0, $H$67)), $R58,
    FALSE, N("Check if case is 'TWO' and both directions"),
    AND(
        $D$67 = "TWO",
        OR($Q58 &lt; -ABS($H$67), $Q58 &gt; ABS($H$68))
    ), $R58,
    FALSE, N("Default case: Return NA()"),
    TRUE, NA()
)</f>
        <v>#VALUE!</v>
      </c>
      <c r="T58" s="85" t="e" cm="1">
        <f t="array" ref="T58">_xlfn.IFS(
    FALSE, N("Check if X1 shading is ON"),
    $S$48&lt;&gt;"x", NA(),
    FALSE, N("Check if case is 'LEFT' and x axis value less than z score"),
    AND($D$68 = "LEFT", $Q58 &lt; IF($H$68="", 0, $H$68)), $R58,
    FALSE, N("Check if case is 'RIGHT' and x axis value greater than z score"),
    AND($D$68 = "RIGHT", $Q58 &gt; IF($H$68="", 0, $H$68)), $R58,
    FALSE, N("Default case: Return NA()"),
    TRUE, NA()
)</f>
        <v>#N/A</v>
      </c>
      <c r="U58" s="85" t="e" cm="1">
        <f t="array" ref="U58">_xlfn.IFS(
    FALSE, N("Check if X1 shading is ON"),
    $U$48&lt;&gt;"x", NA(),
    FALSE, N("Check if case is 'LEFT' and x axis value less than z score"),
    AND($D$71 = "LEFT", $Q58 &lt; IF($H$71="", 0, $H$71)), $R58,
    FALSE, N("Check if case is 'RIGHT' and x axis value greater than z score"),
    AND($D$71 = "RIGHT", $Q58 &gt; IF($H$71="", 0, $H$71)), $R58,
    FALSE, N("Check if case is 'TWO' and both directions"),
    AND(
        $D$71 = "TWO",
        OR($Q58 &lt; -ABS($H$71), $Q58 &gt; ABS($H$71))
    ), $R58,
    FALSE, N("Default case: Return NA()"),
    TRUE, NA()
)</f>
        <v>#VALUE!</v>
      </c>
      <c r="V58" s="65"/>
      <c r="W58" s="32">
        <v>0.16666666666666449</v>
      </c>
      <c r="X58" s="32">
        <v>6.2000000000000006E-2</v>
      </c>
      <c r="Y58" s="32">
        <f t="shared" si="0"/>
        <v>6.2000000000000006E-2</v>
      </c>
      <c r="Z58" s="32" t="str">
        <f t="shared" si="1"/>
        <v>x</v>
      </c>
    </row>
    <row r="59" spans="1:26" ht="55" customHeight="1">
      <c r="A59" s="69">
        <f>A50</f>
        <v>0</v>
      </c>
      <c r="B59" s="93">
        <f t="shared" si="9"/>
        <v>0</v>
      </c>
      <c r="C59" s="93">
        <f t="shared" si="9"/>
        <v>0</v>
      </c>
      <c r="D59" s="93">
        <f t="shared" si="9"/>
        <v>0</v>
      </c>
      <c r="E59" s="95">
        <f t="shared" si="9"/>
        <v>0</v>
      </c>
      <c r="F59" s="96">
        <f t="shared" si="9"/>
        <v>0</v>
      </c>
      <c r="G59" s="99">
        <f t="shared" si="9"/>
        <v>0</v>
      </c>
      <c r="H59" s="100">
        <f t="shared" si="9"/>
        <v>0</v>
      </c>
      <c r="I59" s="101">
        <f t="shared" si="9"/>
        <v>0</v>
      </c>
      <c r="J59" s="65"/>
      <c r="K59" s="26"/>
      <c r="L59" s="27">
        <f t="shared" si="3"/>
        <v>0</v>
      </c>
      <c r="M59" s="27" t="str">
        <f t="shared" si="3"/>
        <v>series3 raw scale</v>
      </c>
      <c r="N59" s="26"/>
      <c r="O59" s="65"/>
      <c r="P59" s="65"/>
      <c r="Q59" s="84">
        <f t="shared" si="5"/>
        <v>-2.6250000000000013</v>
      </c>
      <c r="R59" s="85">
        <f t="shared" si="6"/>
        <v>1.2724181596831387E-2</v>
      </c>
      <c r="S59" s="85" t="e" cm="1">
        <f t="array" ref="S59">_xlfn.IFS(
    FALSE, N("Check if X1 shading is ON"),
    $S$48&lt;&gt;"x", NA(),
    FALSE, N("Check if case is 'LEFT' and x axis value less than z score"),
    AND($D$67 = "LEFT", $Q59 &lt; IF($H$67="", 0, $H$67)), $R59,
    FALSE, N("Check if case is 'RIGHT' and x axis value greater than z score"),
    AND($D$67 = "RIGHT", $Q59 &gt; IF($H$67="", 0, $H$67)), $R59,
    FALSE, N("Check if case is 'TWO' and both directions"),
    AND(
        $D$67 = "TWO",
        OR($Q59 &lt; -ABS($H$67), $Q59 &gt; ABS($H$68))
    ), $R59,
    FALSE, N("Default case: Return NA()"),
    TRUE, NA()
)</f>
        <v>#VALUE!</v>
      </c>
      <c r="T59" s="85" t="e" cm="1">
        <f t="array" ref="T59">_xlfn.IFS(
    FALSE, N("Check if X1 shading is ON"),
    $S$48&lt;&gt;"x", NA(),
    FALSE, N("Check if case is 'LEFT' and x axis value less than z score"),
    AND($D$68 = "LEFT", $Q59 &lt; IF($H$68="", 0, $H$68)), $R59,
    FALSE, N("Check if case is 'RIGHT' and x axis value greater than z score"),
    AND($D$68 = "RIGHT", $Q59 &gt; IF($H$68="", 0, $H$68)), $R59,
    FALSE, N("Default case: Return NA()"),
    TRUE, NA()
)</f>
        <v>#N/A</v>
      </c>
      <c r="U59" s="85" t="e" cm="1">
        <f t="array" ref="U59">_xlfn.IFS(
    FALSE, N("Check if X1 shading is ON"),
    $U$48&lt;&gt;"x", NA(),
    FALSE, N("Check if case is 'LEFT' and x axis value less than z score"),
    AND($D$71 = "LEFT", $Q59 &lt; IF($H$71="", 0, $H$71)), $R59,
    FALSE, N("Check if case is 'RIGHT' and x axis value greater than z score"),
    AND($D$71 = "RIGHT", $Q59 &gt; IF($H$71="", 0, $H$71)), $R59,
    FALSE, N("Check if case is 'TWO' and both directions"),
    AND(
        $D$71 = "TWO",
        OR($Q59 &lt; -ABS($H$71), $Q59 &gt; ABS($H$71))
    ), $R59,
    FALSE, N("Default case: Return NA()"),
    TRUE, NA()
)</f>
        <v>#VALUE!</v>
      </c>
      <c r="V59" s="65"/>
      <c r="W59" s="32">
        <v>0.33333333333333115</v>
      </c>
      <c r="X59" s="32">
        <v>6.2000000000000006E-2</v>
      </c>
      <c r="Y59" s="32">
        <f t="shared" si="0"/>
        <v>6.2000000000000006E-2</v>
      </c>
      <c r="Z59" s="32" t="str">
        <f t="shared" si="1"/>
        <v>x</v>
      </c>
    </row>
    <row r="60" spans="1:26" ht="15.5">
      <c r="A60" s="67"/>
      <c r="B60" s="26"/>
      <c r="C60" s="26"/>
      <c r="D60" s="26"/>
      <c r="E60" s="26"/>
      <c r="F60" s="26"/>
      <c r="G60" s="26"/>
      <c r="H60" s="26"/>
      <c r="I60" s="26"/>
      <c r="J60" s="65"/>
      <c r="K60" s="26"/>
      <c r="L60" s="27">
        <f t="shared" si="3"/>
        <v>0</v>
      </c>
      <c r="M60" s="27" t="str">
        <f t="shared" si="3"/>
        <v>series3 stdev</v>
      </c>
      <c r="N60" s="26"/>
      <c r="O60" s="65"/>
      <c r="P60" s="65"/>
      <c r="Q60" s="84">
        <f t="shared" si="5"/>
        <v>-2.5833333333333348</v>
      </c>
      <c r="R60" s="85">
        <f t="shared" si="6"/>
        <v>1.4182533754437251E-2</v>
      </c>
      <c r="S60" s="85" t="e" cm="1">
        <f t="array" ref="S60">_xlfn.IFS(
    FALSE, N("Check if X1 shading is ON"),
    $S$48&lt;&gt;"x", NA(),
    FALSE, N("Check if case is 'LEFT' and x axis value less than z score"),
    AND($D$67 = "LEFT", $Q60 &lt; IF($H$67="", 0, $H$67)), $R60,
    FALSE, N("Check if case is 'RIGHT' and x axis value greater than z score"),
    AND($D$67 = "RIGHT", $Q60 &gt; IF($H$67="", 0, $H$67)), $R60,
    FALSE, N("Check if case is 'TWO' and both directions"),
    AND(
        $D$67 = "TWO",
        OR($Q60 &lt; -ABS($H$67), $Q60 &gt; ABS($H$68))
    ), $R60,
    FALSE, N("Default case: Return NA()"),
    TRUE, NA()
)</f>
        <v>#VALUE!</v>
      </c>
      <c r="T60" s="85" t="e" cm="1">
        <f t="array" ref="T60">_xlfn.IFS(
    FALSE, N("Check if X1 shading is ON"),
    $S$48&lt;&gt;"x", NA(),
    FALSE, N("Check if case is 'LEFT' and x axis value less than z score"),
    AND($D$68 = "LEFT", $Q60 &lt; IF($H$68="", 0, $H$68)), $R60,
    FALSE, N("Check if case is 'RIGHT' and x axis value greater than z score"),
    AND($D$68 = "RIGHT", $Q60 &gt; IF($H$68="", 0, $H$68)), $R60,
    FALSE, N("Default case: Return NA()"),
    TRUE, NA()
)</f>
        <v>#N/A</v>
      </c>
      <c r="U60" s="85" t="e" cm="1">
        <f t="array" ref="U60">_xlfn.IFS(
    FALSE, N("Check if X1 shading is ON"),
    $U$48&lt;&gt;"x", NA(),
    FALSE, N("Check if case is 'LEFT' and x axis value less than z score"),
    AND($D$71 = "LEFT", $Q60 &lt; IF($H$71="", 0, $H$71)), $R60,
    FALSE, N("Check if case is 'RIGHT' and x axis value greater than z score"),
    AND($D$71 = "RIGHT", $Q60 &gt; IF($H$71="", 0, $H$71)), $R60,
    FALSE, N("Check if case is 'TWO' and both directions"),
    AND(
        $D$71 = "TWO",
        OR($Q60 &lt; -ABS($H$71), $Q60 &gt; ABS($H$71))
    ), $R60,
    FALSE, N("Default case: Return NA()"),
    TRUE, NA()
)</f>
        <v>#VALUE!</v>
      </c>
      <c r="V60" s="65"/>
      <c r="W60" s="32">
        <v>0.49999999999999789</v>
      </c>
      <c r="X60" s="32">
        <v>6.2000000000000006E-2</v>
      </c>
      <c r="Y60" s="32">
        <f t="shared" si="0"/>
        <v>6.2000000000000006E-2</v>
      </c>
      <c r="Z60" s="32" t="str">
        <f t="shared" si="1"/>
        <v>x</v>
      </c>
    </row>
    <row r="61" spans="1:26" ht="15.5">
      <c r="A61" s="67"/>
      <c r="B61" s="26"/>
      <c r="C61" s="26"/>
      <c r="D61" s="93" t="str">
        <f t="shared" ref="D61:I61" si="10">D52</f>
        <v>shading</v>
      </c>
      <c r="E61" s="93" t="str">
        <f t="shared" si="10"/>
        <v>pop mean</v>
      </c>
      <c r="F61" s="93" t="str">
        <f t="shared" si="10"/>
        <v>expected variability</v>
      </c>
      <c r="G61" s="93" t="str">
        <f t="shared" si="10"/>
        <v>value</v>
      </c>
      <c r="H61" s="93" t="str">
        <f t="shared" si="10"/>
        <v>z score</v>
      </c>
      <c r="I61" s="93" t="str">
        <f t="shared" si="10"/>
        <v>probability of x</v>
      </c>
      <c r="J61" s="65"/>
      <c r="K61" s="26"/>
      <c r="L61" s="27" t="str">
        <f t="shared" si="3"/>
        <v>x</v>
      </c>
      <c r="M61" s="27" t="str">
        <f t="shared" si="3"/>
        <v>Kudos!</v>
      </c>
      <c r="N61" s="26"/>
      <c r="O61" s="65"/>
      <c r="P61" s="65"/>
      <c r="Q61" s="84">
        <f t="shared" si="5"/>
        <v>-2.5416666666666683</v>
      </c>
      <c r="R61" s="85">
        <f t="shared" si="6"/>
        <v>1.5780610826231802E-2</v>
      </c>
      <c r="S61" s="85" t="e" cm="1">
        <f t="array" ref="S61">_xlfn.IFS(
    FALSE, N("Check if X1 shading is ON"),
    $S$48&lt;&gt;"x", NA(),
    FALSE, N("Check if case is 'LEFT' and x axis value less than z score"),
    AND($D$67 = "LEFT", $Q61 &lt; IF($H$67="", 0, $H$67)), $R61,
    FALSE, N("Check if case is 'RIGHT' and x axis value greater than z score"),
    AND($D$67 = "RIGHT", $Q61 &gt; IF($H$67="", 0, $H$67)), $R61,
    FALSE, N("Check if case is 'TWO' and both directions"),
    AND(
        $D$67 = "TWO",
        OR($Q61 &lt; -ABS($H$67), $Q61 &gt; ABS($H$68))
    ), $R61,
    FALSE, N("Default case: Return NA()"),
    TRUE, NA()
)</f>
        <v>#VALUE!</v>
      </c>
      <c r="T61" s="85" t="e" cm="1">
        <f t="array" ref="T61">_xlfn.IFS(
    FALSE, N("Check if X1 shading is ON"),
    $S$48&lt;&gt;"x", NA(),
    FALSE, N("Check if case is 'LEFT' and x axis value less than z score"),
    AND($D$68 = "LEFT", $Q61 &lt; IF($H$68="", 0, $H$68)), $R61,
    FALSE, N("Check if case is 'RIGHT' and x axis value greater than z score"),
    AND($D$68 = "RIGHT", $Q61 &gt; IF($H$68="", 0, $H$68)), $R61,
    FALSE, N("Default case: Return NA()"),
    TRUE, NA()
)</f>
        <v>#N/A</v>
      </c>
      <c r="U61" s="85" t="e" cm="1">
        <f t="array" ref="U61">_xlfn.IFS(
    FALSE, N("Check if X1 shading is ON"),
    $U$48&lt;&gt;"x", NA(),
    FALSE, N("Check if case is 'LEFT' and x axis value less than z score"),
    AND($D$71 = "LEFT", $Q61 &lt; IF($H$71="", 0, $H$71)), $R61,
    FALSE, N("Check if case is 'RIGHT' and x axis value greater than z score"),
    AND($D$71 = "RIGHT", $Q61 &gt; IF($H$71="", 0, $H$71)), $R61,
    FALSE, N("Check if case is 'TWO' and both directions"),
    AND(
        $D$71 = "TWO",
        OR($Q61 &lt; -ABS($H$71), $Q61 &gt; ABS($H$71))
    ), $R61,
    FALSE, N("Default case: Return NA()"),
    TRUE, NA()
)</f>
        <v>#VALUE!</v>
      </c>
      <c r="V61" s="65"/>
      <c r="W61" s="32">
        <v>0.66666666666666441</v>
      </c>
      <c r="X61" s="32">
        <v>6.2000000000000006E-2</v>
      </c>
      <c r="Y61" s="32">
        <f t="shared" si="0"/>
        <v>6.2000000000000006E-2</v>
      </c>
      <c r="Z61" s="32" t="str">
        <f t="shared" si="1"/>
        <v>x</v>
      </c>
    </row>
    <row r="62" spans="1:26" ht="15.5">
      <c r="A62" s="69">
        <f>A53</f>
        <v>1</v>
      </c>
      <c r="B62" s="93">
        <f t="shared" ref="B62:I62" si="11">IF(B53="","",B53)</f>
        <v>0</v>
      </c>
      <c r="C62" s="93">
        <f t="shared" si="11"/>
        <v>0</v>
      </c>
      <c r="D62" s="93">
        <f t="shared" si="11"/>
        <v>0</v>
      </c>
      <c r="E62" s="95">
        <f t="shared" si="11"/>
        <v>0</v>
      </c>
      <c r="F62" s="102">
        <f t="shared" si="11"/>
        <v>0</v>
      </c>
      <c r="G62" s="99">
        <f t="shared" si="11"/>
        <v>0</v>
      </c>
      <c r="H62" s="100">
        <f t="shared" si="11"/>
        <v>0</v>
      </c>
      <c r="I62" s="101">
        <f t="shared" si="11"/>
        <v>0</v>
      </c>
      <c r="J62" s="65"/>
      <c r="K62" s="26"/>
      <c r="L62" s="27">
        <f t="shared" si="3"/>
        <v>0</v>
      </c>
      <c r="M62" s="27" t="str">
        <f t="shared" si="3"/>
        <v># decimals raw</v>
      </c>
      <c r="N62" s="26"/>
      <c r="O62" s="65"/>
      <c r="P62" s="65"/>
      <c r="Q62" s="84">
        <f t="shared" si="5"/>
        <v>-2.5000000000000018</v>
      </c>
      <c r="R62" s="85">
        <f t="shared" si="6"/>
        <v>1.7528300493568461E-2</v>
      </c>
      <c r="S62" s="85" t="e" cm="1">
        <f t="array" ref="S62">_xlfn.IFS(
    FALSE, N("Check if X1 shading is ON"),
    $S$48&lt;&gt;"x", NA(),
    FALSE, N("Check if case is 'LEFT' and x axis value less than z score"),
    AND($D$67 = "LEFT", $Q62 &lt; IF($H$67="", 0, $H$67)), $R62,
    FALSE, N("Check if case is 'RIGHT' and x axis value greater than z score"),
    AND($D$67 = "RIGHT", $Q62 &gt; IF($H$67="", 0, $H$67)), $R62,
    FALSE, N("Check if case is 'TWO' and both directions"),
    AND(
        $D$67 = "TWO",
        OR($Q62 &lt; -ABS($H$67), $Q62 &gt; ABS($H$68))
    ), $R62,
    FALSE, N("Default case: Return NA()"),
    TRUE, NA()
)</f>
        <v>#VALUE!</v>
      </c>
      <c r="T62" s="85" t="e" cm="1">
        <f t="array" ref="T62">_xlfn.IFS(
    FALSE, N("Check if X1 shading is ON"),
    $S$48&lt;&gt;"x", NA(),
    FALSE, N("Check if case is 'LEFT' and x axis value less than z score"),
    AND($D$68 = "LEFT", $Q62 &lt; IF($H$68="", 0, $H$68)), $R62,
    FALSE, N("Check if case is 'RIGHT' and x axis value greater than z score"),
    AND($D$68 = "RIGHT", $Q62 &gt; IF($H$68="", 0, $H$68)), $R62,
    FALSE, N("Default case: Return NA()"),
    TRUE, NA()
)</f>
        <v>#N/A</v>
      </c>
      <c r="U62" s="85" t="e" cm="1">
        <f t="array" ref="U62">_xlfn.IFS(
    FALSE, N("Check if X1 shading is ON"),
    $U$48&lt;&gt;"x", NA(),
    FALSE, N("Check if case is 'LEFT' and x axis value less than z score"),
    AND($D$71 = "LEFT", $Q62 &lt; IF($H$71="", 0, $H$71)), $R62,
    FALSE, N("Check if case is 'RIGHT' and x axis value greater than z score"),
    AND($D$71 = "RIGHT", $Q62 &gt; IF($H$71="", 0, $H$71)), $R62,
    FALSE, N("Check if case is 'TWO' and both directions"),
    AND(
        $D$71 = "TWO",
        OR($Q62 &lt; -ABS($H$71), $Q62 &gt; ABS($H$71))
    ), $R62,
    FALSE, N("Default case: Return NA()"),
    TRUE, NA()
)</f>
        <v>#VALUE!</v>
      </c>
      <c r="V62" s="65"/>
      <c r="W62" s="32">
        <v>0.83333333333333093</v>
      </c>
      <c r="X62" s="32">
        <v>6.2000000000000006E-2</v>
      </c>
      <c r="Y62" s="32">
        <f t="shared" si="0"/>
        <v>6.2000000000000006E-2</v>
      </c>
      <c r="Z62" s="32" t="str">
        <f t="shared" si="1"/>
        <v>x</v>
      </c>
    </row>
    <row r="63" spans="1:26" ht="15.5">
      <c r="A63" s="67"/>
      <c r="B63" s="103"/>
      <c r="C63" s="103"/>
      <c r="D63" s="26"/>
      <c r="E63" s="26"/>
      <c r="F63" s="26"/>
      <c r="G63" s="26"/>
      <c r="H63" s="26"/>
      <c r="I63" s="26"/>
      <c r="J63" s="65"/>
      <c r="K63" s="26"/>
      <c r="L63" s="26"/>
      <c r="M63" s="26"/>
      <c r="N63" s="26"/>
      <c r="O63" s="65"/>
      <c r="P63" s="65"/>
      <c r="Q63" s="84">
        <f t="shared" si="5"/>
        <v>-2.4583333333333353</v>
      </c>
      <c r="R63" s="85">
        <f t="shared" si="6"/>
        <v>1.9435773384264884E-2</v>
      </c>
      <c r="S63" s="85" t="e" cm="1">
        <f t="array" ref="S63">_xlfn.IFS(
    FALSE, N("Check if X1 shading is ON"),
    $S$48&lt;&gt;"x", NA(),
    FALSE, N("Check if case is 'LEFT' and x axis value less than z score"),
    AND($D$67 = "LEFT", $Q63 &lt; IF($H$67="", 0, $H$67)), $R63,
    FALSE, N("Check if case is 'RIGHT' and x axis value greater than z score"),
    AND($D$67 = "RIGHT", $Q63 &gt; IF($H$67="", 0, $H$67)), $R63,
    FALSE, N("Check if case is 'TWO' and both directions"),
    AND(
        $D$67 = "TWO",
        OR($Q63 &lt; -ABS($H$67), $Q63 &gt; ABS($H$68))
    ), $R63,
    FALSE, N("Default case: Return NA()"),
    TRUE, NA()
)</f>
        <v>#VALUE!</v>
      </c>
      <c r="T63" s="85" t="e" cm="1">
        <f t="array" ref="T63">_xlfn.IFS(
    FALSE, N("Check if X1 shading is ON"),
    $S$48&lt;&gt;"x", NA(),
    FALSE, N("Check if case is 'LEFT' and x axis value less than z score"),
    AND($D$68 = "LEFT", $Q63 &lt; IF($H$68="", 0, $H$68)), $R63,
    FALSE, N("Check if case is 'RIGHT' and x axis value greater than z score"),
    AND($D$68 = "RIGHT", $Q63 &gt; IF($H$68="", 0, $H$68)), $R63,
    FALSE, N("Default case: Return NA()"),
    TRUE, NA()
)</f>
        <v>#N/A</v>
      </c>
      <c r="U63" s="85" t="e" cm="1">
        <f t="array" ref="U63">_xlfn.IFS(
    FALSE, N("Check if X1 shading is ON"),
    $U$48&lt;&gt;"x", NA(),
    FALSE, N("Check if case is 'LEFT' and x axis value less than z score"),
    AND($D$71 = "LEFT", $Q63 &lt; IF($H$71="", 0, $H$71)), $R63,
    FALSE, N("Check if case is 'RIGHT' and x axis value greater than z score"),
    AND($D$71 = "RIGHT", $Q63 &gt; IF($H$71="", 0, $H$71)), $R63,
    FALSE, N("Check if case is 'TWO' and both directions"),
    AND(
        $D$71 = "TWO",
        OR($Q63 &lt; -ABS($H$71), $Q63 &gt; ABS($H$71))
    ), $R63,
    FALSE, N("Default case: Return NA()"),
    TRUE, NA()
)</f>
        <v>#VALUE!</v>
      </c>
      <c r="V63" s="65"/>
      <c r="W63" s="32">
        <v>1.1666666666666643</v>
      </c>
      <c r="X63" s="32">
        <v>6.2000000000000006E-2</v>
      </c>
      <c r="Y63" s="32">
        <f t="shared" si="0"/>
        <v>6.2000000000000006E-2</v>
      </c>
      <c r="Z63" s="32" t="str">
        <f t="shared" si="1"/>
        <v>x</v>
      </c>
    </row>
    <row r="64" spans="1:26" ht="15.5">
      <c r="A64" s="67"/>
      <c r="B64" s="67"/>
      <c r="C64" s="67"/>
      <c r="D64" s="67"/>
      <c r="E64" s="86"/>
      <c r="F64" s="86"/>
      <c r="G64" s="86"/>
      <c r="H64" s="84"/>
      <c r="I64" s="92"/>
      <c r="J64" s="65"/>
      <c r="K64" s="26"/>
      <c r="L64" s="26"/>
      <c r="M64" s="26"/>
      <c r="N64" s="26"/>
      <c r="O64" s="65"/>
      <c r="P64" s="65"/>
      <c r="Q64" s="84">
        <f t="shared" si="5"/>
        <v>-2.4166666666666687</v>
      </c>
      <c r="R64" s="85">
        <f t="shared" si="6"/>
        <v>2.1513440016773546E-2</v>
      </c>
      <c r="S64" s="85" t="e" cm="1">
        <f t="array" ref="S64">_xlfn.IFS(
    FALSE, N("Check if X1 shading is ON"),
    $S$48&lt;&gt;"x", NA(),
    FALSE, N("Check if case is 'LEFT' and x axis value less than z score"),
    AND($D$67 = "LEFT", $Q64 &lt; IF($H$67="", 0, $H$67)), $R64,
    FALSE, N("Check if case is 'RIGHT' and x axis value greater than z score"),
    AND($D$67 = "RIGHT", $Q64 &gt; IF($H$67="", 0, $H$67)), $R64,
    FALSE, N("Check if case is 'TWO' and both directions"),
    AND(
        $D$67 = "TWO",
        OR($Q64 &lt; -ABS($H$67), $Q64 &gt; ABS($H$68))
    ), $R64,
    FALSE, N("Default case: Return NA()"),
    TRUE, NA()
)</f>
        <v>#VALUE!</v>
      </c>
      <c r="T64" s="85" t="e" cm="1">
        <f t="array" ref="T64">_xlfn.IFS(
    FALSE, N("Check if X1 shading is ON"),
    $S$48&lt;&gt;"x", NA(),
    FALSE, N("Check if case is 'LEFT' and x axis value less than z score"),
    AND($D$68 = "LEFT", $Q64 &lt; IF($H$68="", 0, $H$68)), $R64,
    FALSE, N("Check if case is 'RIGHT' and x axis value greater than z score"),
    AND($D$68 = "RIGHT", $Q64 &gt; IF($H$68="", 0, $H$68)), $R64,
    FALSE, N("Default case: Return NA()"),
    TRUE, NA()
)</f>
        <v>#N/A</v>
      </c>
      <c r="U64" s="85" t="e" cm="1">
        <f t="array" ref="U64">_xlfn.IFS(
    FALSE, N("Check if X1 shading is ON"),
    $U$48&lt;&gt;"x", NA(),
    FALSE, N("Check if case is 'LEFT' and x axis value less than z score"),
    AND($D$71 = "LEFT", $Q64 &lt; IF($H$71="", 0, $H$71)), $R64,
    FALSE, N("Check if case is 'RIGHT' and x axis value greater than z score"),
    AND($D$71 = "RIGHT", $Q64 &gt; IF($H$71="", 0, $H$71)), $R64,
    FALSE, N("Check if case is 'TWO' and both directions"),
    AND(
        $D$71 = "TWO",
        OR($Q64 &lt; -ABS($H$71), $Q64 &gt; ABS($H$71))
    ), $R64,
    FALSE, N("Default case: Return NA()"),
    TRUE, NA()
)</f>
        <v>#VALUE!</v>
      </c>
      <c r="V64" s="65"/>
      <c r="W64" s="32">
        <v>1.3333333333333313</v>
      </c>
      <c r="X64" s="32">
        <v>6.2000000000000006E-2</v>
      </c>
      <c r="Y64" s="32">
        <f t="shared" si="0"/>
        <v>6.2000000000000006E-2</v>
      </c>
      <c r="Z64" s="32" t="str">
        <f t="shared" si="1"/>
        <v>x</v>
      </c>
    </row>
    <row r="65" spans="1:26" ht="15.5">
      <c r="A65" s="68" t="s">
        <v>370</v>
      </c>
      <c r="B65" s="26"/>
      <c r="C65" s="67"/>
      <c r="D65" s="104"/>
      <c r="E65" s="104"/>
      <c r="F65" s="104"/>
      <c r="G65" s="93" t="str" cm="1">
        <f t="array" ref="G65">_xlfn.IFS(
    ISNUMBER(SEARCH("0", G56)), 0,
    G56="", 0,
    ISNUMBER(SEARCH("x", G56)), "x",
    TRUE, "x"
)</f>
        <v>x</v>
      </c>
      <c r="H65" s="93" t="str" cm="1">
        <f t="array" ref="H65">_xlfn.IFS(
    ISNUMBER(SEARCH("0", H56)), 0,
    H56="", 0,
    ISNUMBER(SEARCH("x", H56)), "x",
    TRUE, "x"
)</f>
        <v>x</v>
      </c>
      <c r="I65" s="93" t="str" cm="1">
        <f t="array" ref="I65">_xlfn.IFS(
    ISNUMBER(SEARCH("0", I56)), 0,
    I56="", 0,
    ISNUMBER(SEARCH("x", I56)), "x",
    TRUE, "x"
)</f>
        <v>x</v>
      </c>
      <c r="J65" s="65"/>
      <c r="K65" s="26"/>
      <c r="L65" s="26"/>
      <c r="M65" s="26"/>
      <c r="N65" s="26"/>
      <c r="O65" s="65"/>
      <c r="P65" s="65"/>
      <c r="Q65" s="84">
        <f t="shared" si="5"/>
        <v>-2.3750000000000022</v>
      </c>
      <c r="R65" s="85">
        <f t="shared" si="6"/>
        <v>2.3771900829913678E-2</v>
      </c>
      <c r="S65" s="85" t="e" cm="1">
        <f t="array" ref="S65">_xlfn.IFS(
    FALSE, N("Check if X1 shading is ON"),
    $S$48&lt;&gt;"x", NA(),
    FALSE, N("Check if case is 'LEFT' and x axis value less than z score"),
    AND($D$67 = "LEFT", $Q65 &lt; IF($H$67="", 0, $H$67)), $R65,
    FALSE, N("Check if case is 'RIGHT' and x axis value greater than z score"),
    AND($D$67 = "RIGHT", $Q65 &gt; IF($H$67="", 0, $H$67)), $R65,
    FALSE, N("Check if case is 'TWO' and both directions"),
    AND(
        $D$67 = "TWO",
        OR($Q65 &lt; -ABS($H$67), $Q65 &gt; ABS($H$68))
    ), $R65,
    FALSE, N("Default case: Return NA()"),
    TRUE, NA()
)</f>
        <v>#VALUE!</v>
      </c>
      <c r="T65" s="85" t="e" cm="1">
        <f t="array" ref="T65">_xlfn.IFS(
    FALSE, N("Check if X1 shading is ON"),
    $S$48&lt;&gt;"x", NA(),
    FALSE, N("Check if case is 'LEFT' and x axis value less than z score"),
    AND($D$68 = "LEFT", $Q65 &lt; IF($H$68="", 0, $H$68)), $R65,
    FALSE, N("Check if case is 'RIGHT' and x axis value greater than z score"),
    AND($D$68 = "RIGHT", $Q65 &gt; IF($H$68="", 0, $H$68)), $R65,
    FALSE, N("Default case: Return NA()"),
    TRUE, NA()
)</f>
        <v>#N/A</v>
      </c>
      <c r="U65" s="85" t="e" cm="1">
        <f t="array" ref="U65">_xlfn.IFS(
    FALSE, N("Check if X1 shading is ON"),
    $U$48&lt;&gt;"x", NA(),
    FALSE, N("Check if case is 'LEFT' and x axis value less than z score"),
    AND($D$71 = "LEFT", $Q65 &lt; IF($H$71="", 0, $H$71)), $R65,
    FALSE, N("Check if case is 'RIGHT' and x axis value greater than z score"),
    AND($D$71 = "RIGHT", $Q65 &gt; IF($H$71="", 0, $H$71)), $R65,
    FALSE, N("Check if case is 'TWO' and both directions"),
    AND(
        $D$71 = "TWO",
        OR($Q65 &lt; -ABS($H$71), $Q65 &gt; ABS($H$71))
    ), $R65,
    FALSE, N("Default case: Return NA()"),
    TRUE, NA()
)</f>
        <v>#VALUE!</v>
      </c>
      <c r="V65" s="65"/>
      <c r="W65" s="32">
        <v>1.4999999999999982</v>
      </c>
      <c r="X65" s="32">
        <v>6.2000000000000006E-2</v>
      </c>
      <c r="Y65" s="32">
        <f t="shared" si="0"/>
        <v>6.2000000000000006E-2</v>
      </c>
      <c r="Z65" s="32" t="str">
        <f t="shared" si="1"/>
        <v>x</v>
      </c>
    </row>
    <row r="66" spans="1:26" ht="15.5">
      <c r="A66" s="73" t="s">
        <v>299</v>
      </c>
      <c r="B66" s="72" t="s">
        <v>300</v>
      </c>
      <c r="C66" s="72" t="s">
        <v>301</v>
      </c>
      <c r="D66" s="72" t="s">
        <v>302</v>
      </c>
      <c r="E66" s="71" t="s">
        <v>81</v>
      </c>
      <c r="F66" s="73" t="str">
        <f>IF(F57=0,"",F57)</f>
        <v>σ</v>
      </c>
      <c r="G66" s="73" t="str">
        <f t="shared" ref="G66:I66" si="12">IF(G57=0,"",G57)</f>
        <v>x</v>
      </c>
      <c r="H66" s="73" t="str">
        <f>IF(H57=0,"",LEFT(H57,1))</f>
        <v>z</v>
      </c>
      <c r="I66" s="73" t="str">
        <f t="shared" si="12"/>
        <v>P(x)</v>
      </c>
      <c r="J66" s="26"/>
      <c r="K66" s="26"/>
      <c r="L66" s="26"/>
      <c r="M66" s="65"/>
      <c r="N66" s="65"/>
      <c r="O66" s="65"/>
      <c r="P66" s="65"/>
      <c r="Q66" s="84">
        <f t="shared" si="5"/>
        <v>-2.3333333333333357</v>
      </c>
      <c r="R66" s="85">
        <f t="shared" si="6"/>
        <v>2.6221889093709354E-2</v>
      </c>
      <c r="S66" s="85" t="e" cm="1">
        <f t="array" ref="S66">_xlfn.IFS(
    FALSE, N("Check if X1 shading is ON"),
    $S$48&lt;&gt;"x", NA(),
    FALSE, N("Check if case is 'LEFT' and x axis value less than z score"),
    AND($D$67 = "LEFT", $Q66 &lt; IF($H$67="", 0, $H$67)), $R66,
    FALSE, N("Check if case is 'RIGHT' and x axis value greater than z score"),
    AND($D$67 = "RIGHT", $Q66 &gt; IF($H$67="", 0, $H$67)), $R66,
    FALSE, N("Check if case is 'TWO' and both directions"),
    AND(
        $D$67 = "TWO",
        OR($Q66 &lt; -ABS($H$67), $Q66 &gt; ABS($H$68))
    ), $R66,
    FALSE, N("Default case: Return NA()"),
    TRUE, NA()
)</f>
        <v>#VALUE!</v>
      </c>
      <c r="T66" s="85" t="e" cm="1">
        <f t="array" ref="T66">_xlfn.IFS(
    FALSE, N("Check if X1 shading is ON"),
    $S$48&lt;&gt;"x", NA(),
    FALSE, N("Check if case is 'LEFT' and x axis value less than z score"),
    AND($D$68 = "LEFT", $Q66 &lt; IF($H$68="", 0, $H$68)), $R66,
    FALSE, N("Check if case is 'RIGHT' and x axis value greater than z score"),
    AND($D$68 = "RIGHT", $Q66 &gt; IF($H$68="", 0, $H$68)), $R66,
    FALSE, N("Default case: Return NA()"),
    TRUE, NA()
)</f>
        <v>#N/A</v>
      </c>
      <c r="U66" s="85" t="e" cm="1">
        <f t="array" ref="U66">_xlfn.IFS(
    FALSE, N("Check if X1 shading is ON"),
    $U$48&lt;&gt;"x", NA(),
    FALSE, N("Check if case is 'LEFT' and x axis value less than z score"),
    AND($D$71 = "LEFT", $Q66 &lt; IF($H$71="", 0, $H$71)), $R66,
    FALSE, N("Check if case is 'RIGHT' and x axis value greater than z score"),
    AND($D$71 = "RIGHT", $Q66 &gt; IF($H$71="", 0, $H$71)), $R66,
    FALSE, N("Check if case is 'TWO' and both directions"),
    AND(
        $D$71 = "TWO",
        OR($Q66 &lt; -ABS($H$71), $Q66 &gt; ABS($H$71))
    ), $R66,
    FALSE, N("Default case: Return NA()"),
    TRUE, NA()
)</f>
        <v>#VALUE!</v>
      </c>
      <c r="V66" s="65"/>
      <c r="W66" s="32">
        <v>1.6666666666666652</v>
      </c>
      <c r="X66" s="32">
        <v>6.2000000000000006E-2</v>
      </c>
      <c r="Y66" s="32">
        <f t="shared" si="0"/>
        <v>6.2000000000000006E-2</v>
      </c>
      <c r="Z66" s="32" t="str">
        <f t="shared" si="1"/>
        <v>x</v>
      </c>
    </row>
    <row r="67" spans="1:26" ht="15.5">
      <c r="A67" s="69">
        <f>A58</f>
        <v>1</v>
      </c>
      <c r="B67" s="93" t="str">
        <f t="shared" ref="B67:C68" si="13">IF(B58=0,"",B58)</f>
        <v>normal pop</v>
      </c>
      <c r="C67" s="93" t="str">
        <f t="shared" si="13"/>
        <v/>
      </c>
      <c r="D67" s="93" t="str" cm="1">
        <f t="array" ref="D67">_xlfn.IFS(
    D58=0, "",
    ISNUMBER(SEARCH("LEFT", D58)), "LEFT",
    ISNUMBER(SEARCH("RIGHT", D58)), "RIGHT",
    TRUE, D58
)</f>
        <v/>
      </c>
      <c r="E67" s="105" t="str">
        <f t="shared" ref="E67:I68" si="14">IF(E58=0,"",E58)</f>
        <v/>
      </c>
      <c r="F67" s="106" t="str">
        <f t="shared" si="14"/>
        <v/>
      </c>
      <c r="G67" s="105" t="str">
        <f t="shared" si="14"/>
        <v/>
      </c>
      <c r="H67" s="107" t="str">
        <f t="shared" si="14"/>
        <v/>
      </c>
      <c r="I67" s="108" t="str">
        <f t="shared" si="14"/>
        <v/>
      </c>
      <c r="J67" s="26"/>
      <c r="K67" s="26"/>
      <c r="L67" s="26"/>
      <c r="M67" s="65"/>
      <c r="N67" s="65"/>
      <c r="O67" s="65"/>
      <c r="P67" s="65"/>
      <c r="Q67" s="84">
        <f t="shared" si="5"/>
        <v>-2.2916666666666692</v>
      </c>
      <c r="R67" s="85">
        <f t="shared" si="6"/>
        <v>2.8874206565747223E-2</v>
      </c>
      <c r="S67" s="85" t="e" cm="1">
        <f t="array" ref="S67">_xlfn.IFS(
    FALSE, N("Check if X1 shading is ON"),
    $S$48&lt;&gt;"x", NA(),
    FALSE, N("Check if case is 'LEFT' and x axis value less than z score"),
    AND($D$67 = "LEFT", $Q67 &lt; IF($H$67="", 0, $H$67)), $R67,
    FALSE, N("Check if case is 'RIGHT' and x axis value greater than z score"),
    AND($D$67 = "RIGHT", $Q67 &gt; IF($H$67="", 0, $H$67)), $R67,
    FALSE, N("Check if case is 'TWO' and both directions"),
    AND(
        $D$67 = "TWO",
        OR($Q67 &lt; -ABS($H$67), $Q67 &gt; ABS($H$68))
    ), $R67,
    FALSE, N("Default case: Return NA()"),
    TRUE, NA()
)</f>
        <v>#VALUE!</v>
      </c>
      <c r="T67" s="85" t="e" cm="1">
        <f t="array" ref="T67">_xlfn.IFS(
    FALSE, N("Check if X1 shading is ON"),
    $S$48&lt;&gt;"x", NA(),
    FALSE, N("Check if case is 'LEFT' and x axis value less than z score"),
    AND($D$68 = "LEFT", $Q67 &lt; IF($H$68="", 0, $H$68)), $R67,
    FALSE, N("Check if case is 'RIGHT' and x axis value greater than z score"),
    AND($D$68 = "RIGHT", $Q67 &gt; IF($H$68="", 0, $H$68)), $R67,
    FALSE, N("Default case: Return NA()"),
    TRUE, NA()
)</f>
        <v>#N/A</v>
      </c>
      <c r="U67" s="85" t="e" cm="1">
        <f t="array" ref="U67">_xlfn.IFS(
    FALSE, N("Check if X1 shading is ON"),
    $U$48&lt;&gt;"x", NA(),
    FALSE, N("Check if case is 'LEFT' and x axis value less than z score"),
    AND($D$71 = "LEFT", $Q67 &lt; IF($H$71="", 0, $H$71)), $R67,
    FALSE, N("Check if case is 'RIGHT' and x axis value greater than z score"),
    AND($D$71 = "RIGHT", $Q67 &gt; IF($H$71="", 0, $H$71)), $R67,
    FALSE, N("Check if case is 'TWO' and both directions"),
    AND(
        $D$71 = "TWO",
        OR($Q67 &lt; -ABS($H$71), $Q67 &gt; ABS($H$71))
    ), $R67,
    FALSE, N("Default case: Return NA()"),
    TRUE, NA()
)</f>
        <v>#VALUE!</v>
      </c>
      <c r="V67" s="65"/>
      <c r="W67" s="32">
        <v>1.8333333333333321</v>
      </c>
      <c r="X67" s="32">
        <v>6.2000000000000006E-2</v>
      </c>
      <c r="Y67" s="32">
        <f t="shared" si="0"/>
        <v>6.2000000000000006E-2</v>
      </c>
      <c r="Z67" s="32" t="str">
        <f t="shared" si="1"/>
        <v>x</v>
      </c>
    </row>
    <row r="68" spans="1:26" ht="15.5">
      <c r="A68" s="69">
        <f>A59</f>
        <v>0</v>
      </c>
      <c r="B68" s="93" t="str">
        <f t="shared" si="13"/>
        <v/>
      </c>
      <c r="C68" s="93" t="str">
        <f t="shared" si="13"/>
        <v/>
      </c>
      <c r="D68" s="93" t="str" cm="1">
        <f t="array" ref="D68">_xlfn.IFS(
    D59=0, "",
    ISNUMBER(SEARCH("LEFT", D59)), "LEFT",
    ISNUMBER(SEARCH("RIGHT", D59)), "RIGHT",
    TRUE, D59
)</f>
        <v/>
      </c>
      <c r="E68" s="105" t="str">
        <f t="shared" si="14"/>
        <v/>
      </c>
      <c r="F68" s="106" t="str">
        <f t="shared" si="14"/>
        <v/>
      </c>
      <c r="G68" s="105" t="str">
        <f>IF(G59=0,"",G59)</f>
        <v/>
      </c>
      <c r="H68" s="107" t="str">
        <f>IF(H59=0,"",H59)</f>
        <v/>
      </c>
      <c r="I68" s="108" t="str">
        <f>IF(I59=0,"",I59)</f>
        <v/>
      </c>
      <c r="J68" s="65"/>
      <c r="K68" s="26"/>
      <c r="L68" s="26"/>
      <c r="M68" s="65"/>
      <c r="N68" s="65"/>
      <c r="O68" s="65"/>
      <c r="P68" s="65"/>
      <c r="Q68" s="84">
        <f t="shared" si="5"/>
        <v>-2.2500000000000027</v>
      </c>
      <c r="R68" s="85">
        <f t="shared" si="6"/>
        <v>3.1739651835667224E-2</v>
      </c>
      <c r="S68" s="85" t="e" cm="1">
        <f t="array" ref="S68">_xlfn.IFS(
    FALSE, N("Check if X1 shading is ON"),
    $S$48&lt;&gt;"x", NA(),
    FALSE, N("Check if case is 'LEFT' and x axis value less than z score"),
    AND($D$67 = "LEFT", $Q68 &lt; IF($H$67="", 0, $H$67)), $R68,
    FALSE, N("Check if case is 'RIGHT' and x axis value greater than z score"),
    AND($D$67 = "RIGHT", $Q68 &gt; IF($H$67="", 0, $H$67)), $R68,
    FALSE, N("Check if case is 'TWO' and both directions"),
    AND(
        $D$67 = "TWO",
        OR($Q68 &lt; -ABS($H$67), $Q68 &gt; ABS($H$68))
    ), $R68,
    FALSE, N("Default case: Return NA()"),
    TRUE, NA()
)</f>
        <v>#VALUE!</v>
      </c>
      <c r="T68" s="85" t="e" cm="1">
        <f t="array" ref="T68">_xlfn.IFS(
    FALSE, N("Check if X1 shading is ON"),
    $S$48&lt;&gt;"x", NA(),
    FALSE, N("Check if case is 'LEFT' and x axis value less than z score"),
    AND($D$68 = "LEFT", $Q68 &lt; IF($H$68="", 0, $H$68)), $R68,
    FALSE, N("Check if case is 'RIGHT' and x axis value greater than z score"),
    AND($D$68 = "RIGHT", $Q68 &gt; IF($H$68="", 0, $H$68)), $R68,
    FALSE, N("Default case: Return NA()"),
    TRUE, NA()
)</f>
        <v>#N/A</v>
      </c>
      <c r="U68" s="85" t="e" cm="1">
        <f t="array" ref="U68">_xlfn.IFS(
    FALSE, N("Check if X1 shading is ON"),
    $U$48&lt;&gt;"x", NA(),
    FALSE, N("Check if case is 'LEFT' and x axis value less than z score"),
    AND($D$71 = "LEFT", $Q68 &lt; IF($H$71="", 0, $H$71)), $R68,
    FALSE, N("Check if case is 'RIGHT' and x axis value greater than z score"),
    AND($D$71 = "RIGHT", $Q68 &gt; IF($H$71="", 0, $H$71)), $R68,
    FALSE, N("Check if case is 'TWO' and both directions"),
    AND(
        $D$71 = "TWO",
        OR($Q68 &lt; -ABS($H$71), $Q68 &gt; ABS($H$71))
    ), $R68,
    FALSE, N("Default case: Return NA()"),
    TRUE, NA()
)</f>
        <v>#VALUE!</v>
      </c>
      <c r="V68" s="65"/>
      <c r="W68" s="32">
        <v>-1.6666666666666696</v>
      </c>
      <c r="X68" s="32">
        <v>8.6000000000000007E-2</v>
      </c>
      <c r="Y68" s="32">
        <f t="shared" si="0"/>
        <v>8.6000000000000007E-2</v>
      </c>
      <c r="Z68" s="32" t="str">
        <f t="shared" si="1"/>
        <v>x</v>
      </c>
    </row>
    <row r="69" spans="1:26" ht="15.5">
      <c r="A69" s="67"/>
      <c r="B69" s="26"/>
      <c r="C69" s="26"/>
      <c r="D69" s="27" t="str">
        <f>IF(AND(D67="left",D68="right"),"TWO","")</f>
        <v/>
      </c>
      <c r="E69" s="26"/>
      <c r="F69" s="26"/>
      <c r="G69" s="26"/>
      <c r="H69" s="26"/>
      <c r="I69" s="26"/>
      <c r="J69" s="65"/>
      <c r="K69" s="26" t="s">
        <v>380</v>
      </c>
      <c r="L69" s="26"/>
      <c r="M69" s="65"/>
      <c r="N69" s="65"/>
      <c r="O69" s="65"/>
      <c r="P69" s="65"/>
      <c r="Q69" s="84">
        <f t="shared" si="5"/>
        <v>-2.2083333333333361</v>
      </c>
      <c r="R69" s="85">
        <f t="shared" si="6"/>
        <v>3.482894138763417E-2</v>
      </c>
      <c r="S69" s="85" t="e" cm="1">
        <f t="array" ref="S69">_xlfn.IFS(
    FALSE, N("Check if X1 shading is ON"),
    $S$48&lt;&gt;"x", NA(),
    FALSE, N("Check if case is 'LEFT' and x axis value less than z score"),
    AND($D$67 = "LEFT", $Q69 &lt; IF($H$67="", 0, $H$67)), $R69,
    FALSE, N("Check if case is 'RIGHT' and x axis value greater than z score"),
    AND($D$67 = "RIGHT", $Q69 &gt; IF($H$67="", 0, $H$67)), $R69,
    FALSE, N("Check if case is 'TWO' and both directions"),
    AND(
        $D$67 = "TWO",
        OR($Q69 &lt; -ABS($H$67), $Q69 &gt; ABS($H$68))
    ), $R69,
    FALSE, N("Default case: Return NA()"),
    TRUE, NA()
)</f>
        <v>#VALUE!</v>
      </c>
      <c r="T69" s="85" t="e" cm="1">
        <f t="array" ref="T69">_xlfn.IFS(
    FALSE, N("Check if X1 shading is ON"),
    $S$48&lt;&gt;"x", NA(),
    FALSE, N("Check if case is 'LEFT' and x axis value less than z score"),
    AND($D$68 = "LEFT", $Q69 &lt; IF($H$68="", 0, $H$68)), $R69,
    FALSE, N("Check if case is 'RIGHT' and x axis value greater than z score"),
    AND($D$68 = "RIGHT", $Q69 &gt; IF($H$68="", 0, $H$68)), $R69,
    FALSE, N("Default case: Return NA()"),
    TRUE, NA()
)</f>
        <v>#N/A</v>
      </c>
      <c r="U69" s="85" t="e" cm="1">
        <f t="array" ref="U69">_xlfn.IFS(
    FALSE, N("Check if X1 shading is ON"),
    $U$48&lt;&gt;"x", NA(),
    FALSE, N("Check if case is 'LEFT' and x axis value less than z score"),
    AND($D$71 = "LEFT", $Q69 &lt; IF($H$71="", 0, $H$71)), $R69,
    FALSE, N("Check if case is 'RIGHT' and x axis value greater than z score"),
    AND($D$71 = "RIGHT", $Q69 &gt; IF($H$71="", 0, $H$71)), $R69,
    FALSE, N("Check if case is 'TWO' and both directions"),
    AND(
        $D$71 = "TWO",
        OR($Q69 &lt; -ABS($H$71), $Q69 &gt; ABS($H$71))
    ), $R69,
    FALSE, N("Default case: Return NA()"),
    TRUE, NA()
)</f>
        <v>#VALUE!</v>
      </c>
      <c r="V69" s="65"/>
      <c r="W69" s="32">
        <v>-1.5000000000000027</v>
      </c>
      <c r="X69" s="32">
        <v>8.6000000000000007E-2</v>
      </c>
      <c r="Y69" s="32">
        <f t="shared" ref="Y69:Y132" si="15">IF($Y$2="x",X69,NA())</f>
        <v>8.6000000000000007E-2</v>
      </c>
      <c r="Z69" s="32" t="str">
        <f t="shared" ref="Z69:Z132" si="16">IF($G$66="","",$G$66)</f>
        <v>x</v>
      </c>
    </row>
    <row r="70" spans="1:26" ht="15.5">
      <c r="A70" s="67"/>
      <c r="B70" s="26"/>
      <c r="C70" s="26"/>
      <c r="D70" s="93" t="str" cm="1">
        <f t="array" ref="D70">_xlfn.IFS(
    ISNUMBER(SEARCH("0", D61)), 0,
    D61="", 0,
    ISNUMBER(SEARCH("x", D61)), "x",
    TRUE, "x"
)</f>
        <v>x</v>
      </c>
      <c r="E70" s="93" t="str" cm="1">
        <f t="array" ref="E70">_xlfn.IFS(
    ISNUMBER(SEARCH("0", E61)), 0,
    E61="", 0,
    ISNUMBER(SEARCH("x", E61)), "x",
    TRUE, "x"
)</f>
        <v>x</v>
      </c>
      <c r="F70" s="93" t="str" cm="1">
        <f t="array" ref="F70">_xlfn.IFS(
    ISNUMBER(SEARCH("0", F61)), 0,
    F61="", 0,
    ISNUMBER(SEARCH("x", F61)), "x",
    TRUE, "x"
)</f>
        <v>x</v>
      </c>
      <c r="G70" s="93" t="str" cm="1">
        <f t="array" ref="G70">_xlfn.IFS(
    ISNUMBER(SEARCH("0", G61)), 0,
    G61="", 0,
    ISNUMBER(SEARCH("x", G61)), "x",
    TRUE, "x"
)</f>
        <v>x</v>
      </c>
      <c r="H70" s="93" t="str" cm="1">
        <f t="array" ref="H70">_xlfn.IFS(
    ISNUMBER(SEARCH("0", H61)), 0,
    H61="", 0,
    ISNUMBER(SEARCH("x", H61)), "x",
    TRUE, "x"
)</f>
        <v>x</v>
      </c>
      <c r="I70" s="93" t="str" cm="1">
        <f t="array" ref="I70">_xlfn.IFS(
    ISNUMBER(SEARCH("0", I61)), 0,
    I61="", 0,
    ISNUMBER(SEARCH("x", I61)), "x",
    TRUE, "x"
)</f>
        <v>x</v>
      </c>
      <c r="J70" s="65"/>
      <c r="K70" s="69" t="s">
        <v>178</v>
      </c>
      <c r="L70" s="109" t="s">
        <v>384</v>
      </c>
      <c r="M70" s="65"/>
      <c r="N70" s="65"/>
      <c r="O70" s="65"/>
      <c r="P70" s="65"/>
      <c r="Q70" s="84">
        <f t="shared" si="5"/>
        <v>-2.1666666666666696</v>
      </c>
      <c r="R70" s="85">
        <f t="shared" si="6"/>
        <v>3.8152623506417724E-2</v>
      </c>
      <c r="S70" s="85" t="e" cm="1">
        <f t="array" ref="S70">_xlfn.IFS(
    FALSE, N("Check if X1 shading is ON"),
    $S$48&lt;&gt;"x", NA(),
    FALSE, N("Check if case is 'LEFT' and x axis value less than z score"),
    AND($D$67 = "LEFT", $Q70 &lt; IF($H$67="", 0, $H$67)), $R70,
    FALSE, N("Check if case is 'RIGHT' and x axis value greater than z score"),
    AND($D$67 = "RIGHT", $Q70 &gt; IF($H$67="", 0, $H$67)), $R70,
    FALSE, N("Check if case is 'TWO' and both directions"),
    AND(
        $D$67 = "TWO",
        OR($Q70 &lt; -ABS($H$67), $Q70 &gt; ABS($H$68))
    ), $R70,
    FALSE, N("Default case: Return NA()"),
    TRUE, NA()
)</f>
        <v>#VALUE!</v>
      </c>
      <c r="T70" s="85" t="e" cm="1">
        <f t="array" ref="T70">_xlfn.IFS(
    FALSE, N("Check if X1 shading is ON"),
    $S$48&lt;&gt;"x", NA(),
    FALSE, N("Check if case is 'LEFT' and x axis value less than z score"),
    AND($D$68 = "LEFT", $Q70 &lt; IF($H$68="", 0, $H$68)), $R70,
    FALSE, N("Check if case is 'RIGHT' and x axis value greater than z score"),
    AND($D$68 = "RIGHT", $Q70 &gt; IF($H$68="", 0, $H$68)), $R70,
    FALSE, N("Default case: Return NA()"),
    TRUE, NA()
)</f>
        <v>#N/A</v>
      </c>
      <c r="U70" s="85" t="e" cm="1">
        <f t="array" ref="U70">_xlfn.IFS(
    FALSE, N("Check if X1 shading is ON"),
    $U$48&lt;&gt;"x", NA(),
    FALSE, N("Check if case is 'LEFT' and x axis value less than z score"),
    AND($D$71 = "LEFT", $Q70 &lt; IF($H$71="", 0, $H$71)), $R70,
    FALSE, N("Check if case is 'RIGHT' and x axis value greater than z score"),
    AND($D$71 = "RIGHT", $Q70 &gt; IF($H$71="", 0, $H$71)), $R70,
    FALSE, N("Check if case is 'TWO' and both directions"),
    AND(
        $D$71 = "TWO",
        OR($Q70 &lt; -ABS($H$71), $Q70 &gt; ABS($H$71))
    ), $R70,
    FALSE, N("Default case: Return NA()"),
    TRUE, NA()
)</f>
        <v>#VALUE!</v>
      </c>
      <c r="V70" s="65"/>
      <c r="W70" s="32">
        <v>-1.3333333333333357</v>
      </c>
      <c r="X70" s="32">
        <v>8.6000000000000007E-2</v>
      </c>
      <c r="Y70" s="32">
        <f t="shared" si="15"/>
        <v>8.6000000000000007E-2</v>
      </c>
      <c r="Z70" s="32" t="str">
        <f t="shared" si="16"/>
        <v>x</v>
      </c>
    </row>
    <row r="71" spans="1:26" ht="15.5">
      <c r="A71" s="69">
        <f>A62</f>
        <v>1</v>
      </c>
      <c r="B71" s="93" t="str">
        <f t="shared" ref="B71:C71" si="17">IF(B62=0,"",B62)</f>
        <v/>
      </c>
      <c r="C71" s="93" t="str">
        <f t="shared" si="17"/>
        <v/>
      </c>
      <c r="D71" s="93" t="str" cm="1">
        <f t="array" ref="D71">_xlfn.IFS(
    D62=0, "",
    ISNUMBER(SEARCH("LEFT", D62)), "LEFT",
    ISNUMBER(SEARCH("RIGHT", D62)), "RIGHT",
    TRUE, D62
)</f>
        <v/>
      </c>
      <c r="E71" s="105" t="str">
        <f t="shared" ref="E71:I71" si="18">IF(E62=0,"",E62)</f>
        <v/>
      </c>
      <c r="F71" s="106" t="str">
        <f t="shared" si="18"/>
        <v/>
      </c>
      <c r="G71" s="105" t="str">
        <f t="shared" si="18"/>
        <v/>
      </c>
      <c r="H71" s="107" t="str">
        <f t="shared" si="18"/>
        <v/>
      </c>
      <c r="I71" s="108" t="str">
        <f t="shared" si="18"/>
        <v/>
      </c>
      <c r="J71" s="65"/>
      <c r="K71" s="69" t="s">
        <v>388</v>
      </c>
      <c r="L71" s="109" t="s">
        <v>389</v>
      </c>
      <c r="M71" s="65"/>
      <c r="N71" s="65"/>
      <c r="O71" s="65"/>
      <c r="P71" s="65"/>
      <c r="Q71" s="84">
        <f t="shared" si="5"/>
        <v>-2.1250000000000031</v>
      </c>
      <c r="R71" s="85">
        <f t="shared" si="6"/>
        <v>4.1720985256338335E-2</v>
      </c>
      <c r="S71" s="85" t="e" cm="1">
        <f t="array" ref="S71">_xlfn.IFS(
    FALSE, N("Check if X1 shading is ON"),
    $S$48&lt;&gt;"x", NA(),
    FALSE, N("Check if case is 'LEFT' and x axis value less than z score"),
    AND($D$67 = "LEFT", $Q71 &lt; IF($H$67="", 0, $H$67)), $R71,
    FALSE, N("Check if case is 'RIGHT' and x axis value greater than z score"),
    AND($D$67 = "RIGHT", $Q71 &gt; IF($H$67="", 0, $H$67)), $R71,
    FALSE, N("Check if case is 'TWO' and both directions"),
    AND(
        $D$67 = "TWO",
        OR($Q71 &lt; -ABS($H$67), $Q71 &gt; ABS($H$68))
    ), $R71,
    FALSE, N("Default case: Return NA()"),
    TRUE, NA()
)</f>
        <v>#VALUE!</v>
      </c>
      <c r="T71" s="85" t="e" cm="1">
        <f t="array" ref="T71">_xlfn.IFS(
    FALSE, N("Check if X1 shading is ON"),
    $S$48&lt;&gt;"x", NA(),
    FALSE, N("Check if case is 'LEFT' and x axis value less than z score"),
    AND($D$68 = "LEFT", $Q71 &lt; IF($H$68="", 0, $H$68)), $R71,
    FALSE, N("Check if case is 'RIGHT' and x axis value greater than z score"),
    AND($D$68 = "RIGHT", $Q71 &gt; IF($H$68="", 0, $H$68)), $R71,
    FALSE, N("Default case: Return NA()"),
    TRUE, NA()
)</f>
        <v>#N/A</v>
      </c>
      <c r="U71" s="85" t="e" cm="1">
        <f t="array" ref="U71">_xlfn.IFS(
    FALSE, N("Check if X1 shading is ON"),
    $U$48&lt;&gt;"x", NA(),
    FALSE, N("Check if case is 'LEFT' and x axis value less than z score"),
    AND($D$71 = "LEFT", $Q71 &lt; IF($H$71="", 0, $H$71)), $R71,
    FALSE, N("Check if case is 'RIGHT' and x axis value greater than z score"),
    AND($D$71 = "RIGHT", $Q71 &gt; IF($H$71="", 0, $H$71)), $R71,
    FALSE, N("Check if case is 'TWO' and both directions"),
    AND(
        $D$71 = "TWO",
        OR($Q71 &lt; -ABS($H$71), $Q71 &gt; ABS($H$71))
    ), $R71,
    FALSE, N("Default case: Return NA()"),
    TRUE, NA()
)</f>
        <v>#VALUE!</v>
      </c>
      <c r="V71" s="65"/>
      <c r="W71" s="32">
        <v>-1.1666666666666687</v>
      </c>
      <c r="X71" s="32">
        <v>8.6000000000000007E-2</v>
      </c>
      <c r="Y71" s="32">
        <f t="shared" si="15"/>
        <v>8.6000000000000007E-2</v>
      </c>
      <c r="Z71" s="32" t="str">
        <f t="shared" si="16"/>
        <v>x</v>
      </c>
    </row>
    <row r="72" spans="1:26" ht="15.5">
      <c r="A72" s="67"/>
      <c r="B72" s="103"/>
      <c r="C72" s="103"/>
      <c r="D72" s="26"/>
      <c r="E72" s="26"/>
      <c r="F72" s="26"/>
      <c r="G72" s="26"/>
      <c r="H72" s="26"/>
      <c r="I72" s="26"/>
      <c r="J72" s="65"/>
      <c r="K72" s="69" t="s">
        <v>392</v>
      </c>
      <c r="L72" s="109" t="s">
        <v>393</v>
      </c>
      <c r="M72" s="65"/>
      <c r="N72" s="65"/>
      <c r="O72" s="65"/>
      <c r="P72" s="65"/>
      <c r="Q72" s="84">
        <f t="shared" si="5"/>
        <v>-2.0833333333333366</v>
      </c>
      <c r="R72" s="85">
        <f t="shared" si="6"/>
        <v>4.5543952872905295E-2</v>
      </c>
      <c r="S72" s="85" t="e" cm="1">
        <f t="array" ref="S72">_xlfn.IFS(
    FALSE, N("Check if X1 shading is ON"),
    $S$48&lt;&gt;"x", NA(),
    FALSE, N("Check if case is 'LEFT' and x axis value less than z score"),
    AND($D$67 = "LEFT", $Q72 &lt; IF($H$67="", 0, $H$67)), $R72,
    FALSE, N("Check if case is 'RIGHT' and x axis value greater than z score"),
    AND($D$67 = "RIGHT", $Q72 &gt; IF($H$67="", 0, $H$67)), $R72,
    FALSE, N("Check if case is 'TWO' and both directions"),
    AND(
        $D$67 = "TWO",
        OR($Q72 &lt; -ABS($H$67), $Q72 &gt; ABS($H$68))
    ), $R72,
    FALSE, N("Default case: Return NA()"),
    TRUE, NA()
)</f>
        <v>#VALUE!</v>
      </c>
      <c r="T72" s="85" t="e" cm="1">
        <f t="array" ref="T72">_xlfn.IFS(
    FALSE, N("Check if X1 shading is ON"),
    $S$48&lt;&gt;"x", NA(),
    FALSE, N("Check if case is 'LEFT' and x axis value less than z score"),
    AND($D$68 = "LEFT", $Q72 &lt; IF($H$68="", 0, $H$68)), $R72,
    FALSE, N("Check if case is 'RIGHT' and x axis value greater than z score"),
    AND($D$68 = "RIGHT", $Q72 &gt; IF($H$68="", 0, $H$68)), $R72,
    FALSE, N("Default case: Return NA()"),
    TRUE, NA()
)</f>
        <v>#N/A</v>
      </c>
      <c r="U72" s="85" t="e" cm="1">
        <f t="array" ref="U72">_xlfn.IFS(
    FALSE, N("Check if X1 shading is ON"),
    $U$48&lt;&gt;"x", NA(),
    FALSE, N("Check if case is 'LEFT' and x axis value less than z score"),
    AND($D$71 = "LEFT", $Q72 &lt; IF($H$71="", 0, $H$71)), $R72,
    FALSE, N("Check if case is 'RIGHT' and x axis value greater than z score"),
    AND($D$71 = "RIGHT", $Q72 &gt; IF($H$71="", 0, $H$71)), $R72,
    FALSE, N("Check if case is 'TWO' and both directions"),
    AND(
        $D$71 = "TWO",
        OR($Q72 &lt; -ABS($H$71), $Q72 &gt; ABS($H$71))
    ), $R72,
    FALSE, N("Default case: Return NA()"),
    TRUE, NA()
)</f>
        <v>#VALUE!</v>
      </c>
      <c r="V72" s="65"/>
      <c r="W72" s="32">
        <v>-0.83333333333333526</v>
      </c>
      <c r="X72" s="32">
        <v>8.6000000000000007E-2</v>
      </c>
      <c r="Y72" s="32">
        <f t="shared" si="15"/>
        <v>8.6000000000000007E-2</v>
      </c>
      <c r="Z72" s="32" t="str">
        <f t="shared" si="16"/>
        <v>x</v>
      </c>
    </row>
    <row r="73" spans="1:26" ht="15.5">
      <c r="A73" s="67"/>
      <c r="B73" s="67"/>
      <c r="C73" s="67"/>
      <c r="D73" s="67"/>
      <c r="E73" s="86"/>
      <c r="F73" s="86"/>
      <c r="G73" s="86"/>
      <c r="H73" s="84"/>
      <c r="I73" s="92"/>
      <c r="J73" s="65"/>
      <c r="K73" s="69" t="s">
        <v>84</v>
      </c>
      <c r="L73" s="26"/>
      <c r="M73" s="65"/>
      <c r="N73" s="65"/>
      <c r="O73" s="65"/>
      <c r="P73" s="65"/>
      <c r="Q73" s="84">
        <f t="shared" si="5"/>
        <v>-2.0416666666666701</v>
      </c>
      <c r="R73" s="85">
        <f t="shared" si="6"/>
        <v>4.9630986023358713E-2</v>
      </c>
      <c r="S73" s="85" t="e" cm="1">
        <f t="array" ref="S73">_xlfn.IFS(
    FALSE, N("Check if X1 shading is ON"),
    $S$48&lt;&gt;"x", NA(),
    FALSE, N("Check if case is 'LEFT' and x axis value less than z score"),
    AND($D$67 = "LEFT", $Q73 &lt; IF($H$67="", 0, $H$67)), $R73,
    FALSE, N("Check if case is 'RIGHT' and x axis value greater than z score"),
    AND($D$67 = "RIGHT", $Q73 &gt; IF($H$67="", 0, $H$67)), $R73,
    FALSE, N("Check if case is 'TWO' and both directions"),
    AND(
        $D$67 = "TWO",
        OR($Q73 &lt; -ABS($H$67), $Q73 &gt; ABS($H$68))
    ), $R73,
    FALSE, N("Default case: Return NA()"),
    TRUE, NA()
)</f>
        <v>#VALUE!</v>
      </c>
      <c r="T73" s="85" t="e" cm="1">
        <f t="array" ref="T73">_xlfn.IFS(
    FALSE, N("Check if X1 shading is ON"),
    $S$48&lt;&gt;"x", NA(),
    FALSE, N("Check if case is 'LEFT' and x axis value less than z score"),
    AND($D$68 = "LEFT", $Q73 &lt; IF($H$68="", 0, $H$68)), $R73,
    FALSE, N("Check if case is 'RIGHT' and x axis value greater than z score"),
    AND($D$68 = "RIGHT", $Q73 &gt; IF($H$68="", 0, $H$68)), $R73,
    FALSE, N("Default case: Return NA()"),
    TRUE, NA()
)</f>
        <v>#N/A</v>
      </c>
      <c r="U73" s="85" t="e" cm="1">
        <f t="array" ref="U73">_xlfn.IFS(
    FALSE, N("Check if X1 shading is ON"),
    $U$48&lt;&gt;"x", NA(),
    FALSE, N("Check if case is 'LEFT' and x axis value less than z score"),
    AND($D$71 = "LEFT", $Q73 &lt; IF($H$71="", 0, $H$71)), $R73,
    FALSE, N("Check if case is 'RIGHT' and x axis value greater than z score"),
    AND($D$71 = "RIGHT", $Q73 &gt; IF($H$71="", 0, $H$71)), $R73,
    FALSE, N("Check if case is 'TWO' and both directions"),
    AND(
        $D$71 = "TWO",
        OR($Q73 &lt; -ABS($H$71), $Q73 &gt; ABS($H$71))
    ), $R73,
    FALSE, N("Default case: Return NA()"),
    TRUE, NA()
)</f>
        <v>#VALUE!</v>
      </c>
      <c r="V73" s="65"/>
      <c r="W73" s="32">
        <v>-0.66666666666666874</v>
      </c>
      <c r="X73" s="32">
        <v>8.6000000000000007E-2</v>
      </c>
      <c r="Y73" s="32">
        <f t="shared" si="15"/>
        <v>8.6000000000000007E-2</v>
      </c>
      <c r="Z73" s="32" t="str">
        <f t="shared" si="16"/>
        <v>x</v>
      </c>
    </row>
    <row r="74" spans="1:26" ht="46.5">
      <c r="A74" s="81" t="s">
        <v>400</v>
      </c>
      <c r="B74" s="67" t="str">
        <f>I66</f>
        <v>P(x)</v>
      </c>
      <c r="C74" s="65"/>
      <c r="D74" s="65"/>
      <c r="E74" s="65" t="str">
        <f>IF(I66="","",B74 &amp; D75 &amp;  D76)</f>
        <v>P(x)</v>
      </c>
      <c r="F74" s="110" t="s">
        <v>402</v>
      </c>
      <c r="G74" s="67" t="s">
        <v>178</v>
      </c>
      <c r="H74" s="67" t="s">
        <v>403</v>
      </c>
      <c r="I74" s="92" t="s">
        <v>404</v>
      </c>
      <c r="J74" s="65"/>
      <c r="K74" s="69" t="s">
        <v>81</v>
      </c>
      <c r="L74" s="26"/>
      <c r="M74" s="65"/>
      <c r="N74" s="65"/>
      <c r="O74" s="65"/>
      <c r="P74" s="65"/>
      <c r="Q74" s="84">
        <f t="shared" si="5"/>
        <v>-2.0000000000000036</v>
      </c>
      <c r="R74" s="85">
        <f t="shared" si="6"/>
        <v>5.3990966513187674E-2</v>
      </c>
      <c r="S74" s="85" t="e" cm="1">
        <f t="array" ref="S74">_xlfn.IFS(
    FALSE, N("Check if X1 shading is ON"),
    $S$48&lt;&gt;"x", NA(),
    FALSE, N("Check if case is 'LEFT' and x axis value less than z score"),
    AND($D$67 = "LEFT", $Q74 &lt; IF($H$67="", 0, $H$67)), $R74,
    FALSE, N("Check if case is 'RIGHT' and x axis value greater than z score"),
    AND($D$67 = "RIGHT", $Q74 &gt; IF($H$67="", 0, $H$67)), $R74,
    FALSE, N("Check if case is 'TWO' and both directions"),
    AND(
        $D$67 = "TWO",
        OR($Q74 &lt; -ABS($H$67), $Q74 &gt; ABS($H$68))
    ), $R74,
    FALSE, N("Default case: Return NA()"),
    TRUE, NA()
)</f>
        <v>#VALUE!</v>
      </c>
      <c r="T74" s="85" t="e" cm="1">
        <f t="array" ref="T74">_xlfn.IFS(
    FALSE, N("Check if X1 shading is ON"),
    $S$48&lt;&gt;"x", NA(),
    FALSE, N("Check if case is 'LEFT' and x axis value less than z score"),
    AND($D$68 = "LEFT", $Q74 &lt; IF($H$68="", 0, $H$68)), $R74,
    FALSE, N("Check if case is 'RIGHT' and x axis value greater than z score"),
    AND($D$68 = "RIGHT", $Q74 &gt; IF($H$68="", 0, $H$68)), $R74,
    FALSE, N("Default case: Return NA()"),
    TRUE, NA()
)</f>
        <v>#N/A</v>
      </c>
      <c r="U74" s="85" t="e" cm="1">
        <f t="array" ref="U74">_xlfn.IFS(
    FALSE, N("Check if X1 shading is ON"),
    $U$48&lt;&gt;"x", NA(),
    FALSE, N("Check if case is 'LEFT' and x axis value less than z score"),
    AND($D$71 = "LEFT", $Q74 &lt; IF($H$71="", 0, $H$71)), $R74,
    FALSE, N("Check if case is 'RIGHT' and x axis value greater than z score"),
    AND($D$71 = "RIGHT", $Q74 &gt; IF($H$71="", 0, $H$71)), $R74,
    FALSE, N("Check if case is 'TWO' and both directions"),
    AND(
        $D$71 = "TWO",
        OR($Q74 &lt; -ABS($H$71), $Q74 &gt; ABS($H$71))
    ), $R74,
    FALSE, N("Default case: Return NA()"),
    TRUE, NA()
)</f>
        <v>#VALUE!</v>
      </c>
      <c r="V74" s="65"/>
      <c r="W74" s="32">
        <v>-0.50000000000000222</v>
      </c>
      <c r="X74" s="32">
        <v>8.6000000000000007E-2</v>
      </c>
      <c r="Y74" s="32">
        <f t="shared" si="15"/>
        <v>8.6000000000000007E-2</v>
      </c>
      <c r="Z74" s="32" t="str">
        <f t="shared" si="16"/>
        <v>x</v>
      </c>
    </row>
    <row r="75" spans="1:26" ht="15.5">
      <c r="A75" s="67"/>
      <c r="B75" s="67" t="str">
        <f>A66</f>
        <v>n</v>
      </c>
      <c r="C75" s="67">
        <f>A67</f>
        <v>1</v>
      </c>
      <c r="D75" s="65" t="str">
        <f>IF(B74&lt;&gt;"P(x)"," "&amp;B75&amp;"="&amp;C75,"")</f>
        <v/>
      </c>
      <c r="E75" s="65"/>
      <c r="F75" s="32"/>
      <c r="G75" s="32">
        <v>0</v>
      </c>
      <c r="H75" s="32">
        <v>0.04</v>
      </c>
      <c r="I75" s="32" t="s">
        <v>81</v>
      </c>
      <c r="J75" s="26"/>
      <c r="K75" s="69" t="s">
        <v>407</v>
      </c>
      <c r="L75" s="26"/>
      <c r="M75" s="65"/>
      <c r="N75" s="65"/>
      <c r="O75" s="65"/>
      <c r="P75" s="65"/>
      <c r="Q75" s="84">
        <f t="shared" si="5"/>
        <v>-1.9583333333333368</v>
      </c>
      <c r="R75" s="85">
        <f t="shared" si="6"/>
        <v>5.8632082139484169E-2</v>
      </c>
      <c r="S75" s="85" t="e" cm="1">
        <f t="array" ref="S75">_xlfn.IFS(
    FALSE, N("Check if X1 shading is ON"),
    $S$48&lt;&gt;"x", NA(),
    FALSE, N("Check if case is 'LEFT' and x axis value less than z score"),
    AND($D$67 = "LEFT", $Q75 &lt; IF($H$67="", 0, $H$67)), $R75,
    FALSE, N("Check if case is 'RIGHT' and x axis value greater than z score"),
    AND($D$67 = "RIGHT", $Q75 &gt; IF($H$67="", 0, $H$67)), $R75,
    FALSE, N("Check if case is 'TWO' and both directions"),
    AND(
        $D$67 = "TWO",
        OR($Q75 &lt; -ABS($H$67), $Q75 &gt; ABS($H$68))
    ), $R75,
    FALSE, N("Default case: Return NA()"),
    TRUE, NA()
)</f>
        <v>#VALUE!</v>
      </c>
      <c r="T75" s="85" t="e" cm="1">
        <f t="array" ref="T75">_xlfn.IFS(
    FALSE, N("Check if X1 shading is ON"),
    $S$48&lt;&gt;"x", NA(),
    FALSE, N("Check if case is 'LEFT' and x axis value less than z score"),
    AND($D$68 = "LEFT", $Q75 &lt; IF($H$68="", 0, $H$68)), $R75,
    FALSE, N("Check if case is 'RIGHT' and x axis value greater than z score"),
    AND($D$68 = "RIGHT", $Q75 &gt; IF($H$68="", 0, $H$68)), $R75,
    FALSE, N("Default case: Return NA()"),
    TRUE, NA()
)</f>
        <v>#N/A</v>
      </c>
      <c r="U75" s="85" t="e" cm="1">
        <f t="array" ref="U75">_xlfn.IFS(
    FALSE, N("Check if X1 shading is ON"),
    $U$48&lt;&gt;"x", NA(),
    FALSE, N("Check if case is 'LEFT' and x axis value less than z score"),
    AND($D$71 = "LEFT", $Q75 &lt; IF($H$71="", 0, $H$71)), $R75,
    FALSE, N("Check if case is 'RIGHT' and x axis value greater than z score"),
    AND($D$71 = "RIGHT", $Q75 &gt; IF($H$71="", 0, $H$71)), $R75,
    FALSE, N("Check if case is 'TWO' and both directions"),
    AND(
        $D$71 = "TWO",
        OR($Q75 &lt; -ABS($H$71), $Q75 &gt; ABS($H$71))
    ), $R75,
    FALSE, N("Default case: Return NA()"),
    TRUE, NA()
)</f>
        <v>#VALUE!</v>
      </c>
      <c r="V75" s="65"/>
      <c r="W75" s="32">
        <v>-0.33333333333333548</v>
      </c>
      <c r="X75" s="32">
        <v>8.6000000000000007E-2</v>
      </c>
      <c r="Y75" s="32">
        <f t="shared" si="15"/>
        <v>8.6000000000000007E-2</v>
      </c>
      <c r="Z75" s="32" t="str">
        <f t="shared" si="16"/>
        <v>x</v>
      </c>
    </row>
    <row r="76" spans="1:26" ht="15.5">
      <c r="A76" s="65"/>
      <c r="B76" s="67" t="s">
        <v>407</v>
      </c>
      <c r="C76" s="111">
        <f>K27+K28</f>
        <v>0</v>
      </c>
      <c r="D76" s="65" t="str">
        <f>IF(B74&lt;&gt;"P(x)"," "&amp;B76&amp;"="&amp;TEXT(C76,"#,##0.0%"),"")</f>
        <v/>
      </c>
      <c r="E76" s="65"/>
      <c r="F76" s="26"/>
      <c r="G76" s="26"/>
      <c r="H76" s="26"/>
      <c r="I76" s="32"/>
      <c r="J76" s="26"/>
      <c r="K76" s="69" t="s">
        <v>410</v>
      </c>
      <c r="L76" s="26"/>
      <c r="M76" s="26"/>
      <c r="N76" s="65"/>
      <c r="O76" s="65"/>
      <c r="P76" s="65"/>
      <c r="Q76" s="84">
        <f t="shared" si="5"/>
        <v>-1.9166666666666701</v>
      </c>
      <c r="R76" s="85">
        <f t="shared" si="6"/>
        <v>6.3561706516961941E-2</v>
      </c>
      <c r="S76" s="85" t="e" cm="1">
        <f t="array" ref="S76">_xlfn.IFS(
    FALSE, N("Check if X1 shading is ON"),
    $S$48&lt;&gt;"x", NA(),
    FALSE, N("Check if case is 'LEFT' and x axis value less than z score"),
    AND($D$67 = "LEFT", $Q76 &lt; IF($H$67="", 0, $H$67)), $R76,
    FALSE, N("Check if case is 'RIGHT' and x axis value greater than z score"),
    AND($D$67 = "RIGHT", $Q76 &gt; IF($H$67="", 0, $H$67)), $R76,
    FALSE, N("Check if case is 'TWO' and both directions"),
    AND(
        $D$67 = "TWO",
        OR($Q76 &lt; -ABS($H$67), $Q76 &gt; ABS($H$68))
    ), $R76,
    FALSE, N("Default case: Return NA()"),
    TRUE, NA()
)</f>
        <v>#VALUE!</v>
      </c>
      <c r="T76" s="85" t="e" cm="1">
        <f t="array" ref="T76">_xlfn.IFS(
    FALSE, N("Check if X1 shading is ON"),
    $S$48&lt;&gt;"x", NA(),
    FALSE, N("Check if case is 'LEFT' and x axis value less than z score"),
    AND($D$68 = "LEFT", $Q76 &lt; IF($H$68="", 0, $H$68)), $R76,
    FALSE, N("Check if case is 'RIGHT' and x axis value greater than z score"),
    AND($D$68 = "RIGHT", $Q76 &gt; IF($H$68="", 0, $H$68)), $R76,
    FALSE, N("Default case: Return NA()"),
    TRUE, NA()
)</f>
        <v>#N/A</v>
      </c>
      <c r="U76" s="85" t="e" cm="1">
        <f t="array" ref="U76">_xlfn.IFS(
    FALSE, N("Check if X1 shading is ON"),
    $U$48&lt;&gt;"x", NA(),
    FALSE, N("Check if case is 'LEFT' and x axis value less than z score"),
    AND($D$71 = "LEFT", $Q76 &lt; IF($H$71="", 0, $H$71)), $R76,
    FALSE, N("Check if case is 'RIGHT' and x axis value greater than z score"),
    AND($D$71 = "RIGHT", $Q76 &gt; IF($H$71="", 0, $H$71)), $R76,
    FALSE, N("Check if case is 'TWO' and both directions"),
    AND(
        $D$71 = "TWO",
        OR($Q76 &lt; -ABS($H$71), $Q76 &gt; ABS($H$71))
    ), $R76,
    FALSE, N("Default case: Return NA()"),
    TRUE, NA()
)</f>
        <v>#VALUE!</v>
      </c>
      <c r="V76" s="65"/>
      <c r="W76" s="32">
        <v>-0.16666666666666879</v>
      </c>
      <c r="X76" s="32">
        <v>8.6000000000000007E-2</v>
      </c>
      <c r="Y76" s="32">
        <f t="shared" si="15"/>
        <v>8.6000000000000007E-2</v>
      </c>
      <c r="Z76" s="32" t="str">
        <f t="shared" si="16"/>
        <v>x</v>
      </c>
    </row>
    <row r="77" spans="1:26" ht="15.5">
      <c r="A77" s="26"/>
      <c r="B77" s="26"/>
      <c r="C77" s="26"/>
      <c r="D77" s="26"/>
      <c r="E77" s="26"/>
      <c r="F77" s="26"/>
      <c r="G77" s="26"/>
      <c r="H77" s="26"/>
      <c r="I77" s="26"/>
      <c r="J77" s="26"/>
      <c r="K77" s="69" t="s">
        <v>413</v>
      </c>
      <c r="L77" s="26"/>
      <c r="M77" s="26"/>
      <c r="N77" s="65"/>
      <c r="O77" s="65"/>
      <c r="P77" s="65"/>
      <c r="Q77" s="84">
        <f t="shared" si="5"/>
        <v>-1.8750000000000033</v>
      </c>
      <c r="R77" s="85">
        <f t="shared" si="6"/>
        <v>6.8786275826691473E-2</v>
      </c>
      <c r="S77" s="85" t="e" cm="1">
        <f t="array" ref="S77">_xlfn.IFS(
    FALSE, N("Check if X1 shading is ON"),
    $S$48&lt;&gt;"x", NA(),
    FALSE, N("Check if case is 'LEFT' and x axis value less than z score"),
    AND($D$67 = "LEFT", $Q77 &lt; IF($H$67="", 0, $H$67)), $R77,
    FALSE, N("Check if case is 'RIGHT' and x axis value greater than z score"),
    AND($D$67 = "RIGHT", $Q77 &gt; IF($H$67="", 0, $H$67)), $R77,
    FALSE, N("Check if case is 'TWO' and both directions"),
    AND(
        $D$67 = "TWO",
        OR($Q77 &lt; -ABS($H$67), $Q77 &gt; ABS($H$68))
    ), $R77,
    FALSE, N("Default case: Return NA()"),
    TRUE, NA()
)</f>
        <v>#VALUE!</v>
      </c>
      <c r="T77" s="85" t="e" cm="1">
        <f t="array" ref="T77">_xlfn.IFS(
    FALSE, N("Check if X1 shading is ON"),
    $S$48&lt;&gt;"x", NA(),
    FALSE, N("Check if case is 'LEFT' and x axis value less than z score"),
    AND($D$68 = "LEFT", $Q77 &lt; IF($H$68="", 0, $H$68)), $R77,
    FALSE, N("Check if case is 'RIGHT' and x axis value greater than z score"),
    AND($D$68 = "RIGHT", $Q77 &gt; IF($H$68="", 0, $H$68)), $R77,
    FALSE, N("Default case: Return NA()"),
    TRUE, NA()
)</f>
        <v>#N/A</v>
      </c>
      <c r="U77" s="85" t="e" cm="1">
        <f t="array" ref="U77">_xlfn.IFS(
    FALSE, N("Check if X1 shading is ON"),
    $U$48&lt;&gt;"x", NA(),
    FALSE, N("Check if case is 'LEFT' and x axis value less than z score"),
    AND($D$71 = "LEFT", $Q77 &lt; IF($H$71="", 0, $H$71)), $R77,
    FALSE, N("Check if case is 'RIGHT' and x axis value greater than z score"),
    AND($D$71 = "RIGHT", $Q77 &gt; IF($H$71="", 0, $H$71)), $R77,
    FALSE, N("Check if case is 'TWO' and both directions"),
    AND(
        $D$71 = "TWO",
        OR($Q77 &lt; -ABS($H$71), $Q77 &gt; ABS($H$71))
    ), $R77,
    FALSE, N("Default case: Return NA()"),
    TRUE, NA()
)</f>
        <v>#VALUE!</v>
      </c>
      <c r="V77" s="65"/>
      <c r="W77" s="32">
        <v>0.16666666666666449</v>
      </c>
      <c r="X77" s="32">
        <v>8.6000000000000007E-2</v>
      </c>
      <c r="Y77" s="32">
        <f t="shared" si="15"/>
        <v>8.6000000000000007E-2</v>
      </c>
      <c r="Z77" s="32" t="str">
        <f t="shared" si="16"/>
        <v>x</v>
      </c>
    </row>
    <row r="78" spans="1:26" ht="15.5">
      <c r="A78" s="26"/>
      <c r="B78" s="26"/>
      <c r="C78" s="26"/>
      <c r="D78" s="26"/>
      <c r="E78" s="26"/>
      <c r="F78" s="26"/>
      <c r="G78" s="26"/>
      <c r="H78" s="26"/>
      <c r="I78" s="26"/>
      <c r="J78" s="26"/>
      <c r="K78" s="109" t="s">
        <v>415</v>
      </c>
      <c r="L78" s="26"/>
      <c r="M78" s="26"/>
      <c r="N78" s="65"/>
      <c r="O78" s="65"/>
      <c r="P78" s="65"/>
      <c r="Q78" s="84">
        <f t="shared" si="5"/>
        <v>-1.8333333333333366</v>
      </c>
      <c r="R78" s="85">
        <f t="shared" si="6"/>
        <v>7.4311163558992643E-2</v>
      </c>
      <c r="S78" s="85" t="e" cm="1">
        <f t="array" ref="S78">_xlfn.IFS(
    FALSE, N("Check if X1 shading is ON"),
    $S$48&lt;&gt;"x", NA(),
    FALSE, N("Check if case is 'LEFT' and x axis value less than z score"),
    AND($D$67 = "LEFT", $Q78 &lt; IF($H$67="", 0, $H$67)), $R78,
    FALSE, N("Check if case is 'RIGHT' and x axis value greater than z score"),
    AND($D$67 = "RIGHT", $Q78 &gt; IF($H$67="", 0, $H$67)), $R78,
    FALSE, N("Check if case is 'TWO' and both directions"),
    AND(
        $D$67 = "TWO",
        OR($Q78 &lt; -ABS($H$67), $Q78 &gt; ABS($H$68))
    ), $R78,
    FALSE, N("Default case: Return NA()"),
    TRUE, NA()
)</f>
        <v>#VALUE!</v>
      </c>
      <c r="T78" s="85" t="e" cm="1">
        <f t="array" ref="T78">_xlfn.IFS(
    FALSE, N("Check if X1 shading is ON"),
    $S$48&lt;&gt;"x", NA(),
    FALSE, N("Check if case is 'LEFT' and x axis value less than z score"),
    AND($D$68 = "LEFT", $Q78 &lt; IF($H$68="", 0, $H$68)), $R78,
    FALSE, N("Check if case is 'RIGHT' and x axis value greater than z score"),
    AND($D$68 = "RIGHT", $Q78 &gt; IF($H$68="", 0, $H$68)), $R78,
    FALSE, N("Default case: Return NA()"),
    TRUE, NA()
)</f>
        <v>#N/A</v>
      </c>
      <c r="U78" s="85" t="e" cm="1">
        <f t="array" ref="U78">_xlfn.IFS(
    FALSE, N("Check if X1 shading is ON"),
    $U$48&lt;&gt;"x", NA(),
    FALSE, N("Check if case is 'LEFT' and x axis value less than z score"),
    AND($D$71 = "LEFT", $Q78 &lt; IF($H$71="", 0, $H$71)), $R78,
    FALSE, N("Check if case is 'RIGHT' and x axis value greater than z score"),
    AND($D$71 = "RIGHT", $Q78 &gt; IF($H$71="", 0, $H$71)), $R78,
    FALSE, N("Check if case is 'TWO' and both directions"),
    AND(
        $D$71 = "TWO",
        OR($Q78 &lt; -ABS($H$71), $Q78 &gt; ABS($H$71))
    ), $R78,
    FALSE, N("Default case: Return NA()"),
    TRUE, NA()
)</f>
        <v>#VALUE!</v>
      </c>
      <c r="V78" s="65"/>
      <c r="W78" s="32">
        <v>0.33333333333333115</v>
      </c>
      <c r="X78" s="32">
        <v>8.6000000000000007E-2</v>
      </c>
      <c r="Y78" s="32">
        <f t="shared" si="15"/>
        <v>8.6000000000000007E-2</v>
      </c>
      <c r="Z78" s="32" t="str">
        <f t="shared" si="16"/>
        <v>x</v>
      </c>
    </row>
    <row r="79" spans="1:26" ht="15.5">
      <c r="A79" s="112" t="s">
        <v>275</v>
      </c>
      <c r="B79" s="32"/>
      <c r="C79" s="26"/>
      <c r="D79" s="26"/>
      <c r="E79" s="26"/>
      <c r="F79" s="67"/>
      <c r="G79" s="65"/>
      <c r="H79" s="65"/>
      <c r="I79" s="113"/>
      <c r="J79" s="26"/>
      <c r="K79" s="109" t="s">
        <v>419</v>
      </c>
      <c r="L79" s="26"/>
      <c r="M79" s="26"/>
      <c r="N79" s="65"/>
      <c r="O79" s="65"/>
      <c r="P79" s="65"/>
      <c r="Q79" s="84">
        <f t="shared" si="5"/>
        <v>-1.7916666666666698</v>
      </c>
      <c r="R79" s="85">
        <f t="shared" si="6"/>
        <v>8.0140554438265552E-2</v>
      </c>
      <c r="S79" s="85" t="e" cm="1">
        <f t="array" ref="S79">_xlfn.IFS(
    FALSE, N("Check if X1 shading is ON"),
    $S$48&lt;&gt;"x", NA(),
    FALSE, N("Check if case is 'LEFT' and x axis value less than z score"),
    AND($D$67 = "LEFT", $Q79 &lt; IF($H$67="", 0, $H$67)), $R79,
    FALSE, N("Check if case is 'RIGHT' and x axis value greater than z score"),
    AND($D$67 = "RIGHT", $Q79 &gt; IF($H$67="", 0, $H$67)), $R79,
    FALSE, N("Check if case is 'TWO' and both directions"),
    AND(
        $D$67 = "TWO",
        OR($Q79 &lt; -ABS($H$67), $Q79 &gt; ABS($H$68))
    ), $R79,
    FALSE, N("Default case: Return NA()"),
    TRUE, NA()
)</f>
        <v>#VALUE!</v>
      </c>
      <c r="T79" s="85" t="e" cm="1">
        <f t="array" ref="T79">_xlfn.IFS(
    FALSE, N("Check if X1 shading is ON"),
    $S$48&lt;&gt;"x", NA(),
    FALSE, N("Check if case is 'LEFT' and x axis value less than z score"),
    AND($D$68 = "LEFT", $Q79 &lt; IF($H$68="", 0, $H$68)), $R79,
    FALSE, N("Check if case is 'RIGHT' and x axis value greater than z score"),
    AND($D$68 = "RIGHT", $Q79 &gt; IF($H$68="", 0, $H$68)), $R79,
    FALSE, N("Default case: Return NA()"),
    TRUE, NA()
)</f>
        <v>#N/A</v>
      </c>
      <c r="U79" s="85" t="e" cm="1">
        <f t="array" ref="U79">_xlfn.IFS(
    FALSE, N("Check if X1 shading is ON"),
    $U$48&lt;&gt;"x", NA(),
    FALSE, N("Check if case is 'LEFT' and x axis value less than z score"),
    AND($D$71 = "LEFT", $Q79 &lt; IF($H$71="", 0, $H$71)), $R79,
    FALSE, N("Check if case is 'RIGHT' and x axis value greater than z score"),
    AND($D$71 = "RIGHT", $Q79 &gt; IF($H$71="", 0, $H$71)), $R79,
    FALSE, N("Check if case is 'TWO' and both directions"),
    AND(
        $D$71 = "TWO",
        OR($Q79 &lt; -ABS($H$71), $Q79 &gt; ABS($H$71))
    ), $R79,
    FALSE, N("Default case: Return NA()"),
    TRUE, NA()
)</f>
        <v>#VALUE!</v>
      </c>
      <c r="V79" s="65"/>
      <c r="W79" s="32">
        <v>0.49999999999999789</v>
      </c>
      <c r="X79" s="32">
        <v>8.6000000000000007E-2</v>
      </c>
      <c r="Y79" s="32">
        <f t="shared" si="15"/>
        <v>8.6000000000000007E-2</v>
      </c>
      <c r="Z79" s="32" t="str">
        <f t="shared" si="16"/>
        <v>x</v>
      </c>
    </row>
    <row r="80" spans="1:26" ht="15.5">
      <c r="A80" s="80" t="s">
        <v>423</v>
      </c>
      <c r="B80" s="114" t="s">
        <v>424</v>
      </c>
      <c r="C80" s="114" t="s">
        <v>178</v>
      </c>
      <c r="D80" s="80" t="s">
        <v>403</v>
      </c>
      <c r="E80" s="80" t="s">
        <v>425</v>
      </c>
      <c r="F80" s="115" t="s">
        <v>424</v>
      </c>
      <c r="G80" s="115" t="s">
        <v>178</v>
      </c>
      <c r="H80" s="115" t="s">
        <v>403</v>
      </c>
      <c r="I80" s="115" t="s">
        <v>426</v>
      </c>
      <c r="J80" s="26"/>
      <c r="K80" s="109" t="s">
        <v>427</v>
      </c>
      <c r="L80" s="26"/>
      <c r="M80" s="26"/>
      <c r="N80" s="65"/>
      <c r="O80" s="65"/>
      <c r="P80" s="65"/>
      <c r="Q80" s="84">
        <f t="shared" si="5"/>
        <v>-1.7500000000000031</v>
      </c>
      <c r="R80" s="85">
        <f t="shared" si="6"/>
        <v>8.627731882651106E-2</v>
      </c>
      <c r="S80" s="85" t="e" cm="1">
        <f t="array" ref="S80">_xlfn.IFS(
    FALSE, N("Check if X1 shading is ON"),
    $S$48&lt;&gt;"x", NA(),
    FALSE, N("Check if case is 'LEFT' and x axis value less than z score"),
    AND($D$67 = "LEFT", $Q80 &lt; IF($H$67="", 0, $H$67)), $R80,
    FALSE, N("Check if case is 'RIGHT' and x axis value greater than z score"),
    AND($D$67 = "RIGHT", $Q80 &gt; IF($H$67="", 0, $H$67)), $R80,
    FALSE, N("Check if case is 'TWO' and both directions"),
    AND(
        $D$67 = "TWO",
        OR($Q80 &lt; -ABS($H$67), $Q80 &gt; ABS($H$68))
    ), $R80,
    FALSE, N("Default case: Return NA()"),
    TRUE, NA()
)</f>
        <v>#VALUE!</v>
      </c>
      <c r="T80" s="85" t="e" cm="1">
        <f t="array" ref="T80">_xlfn.IFS(
    FALSE, N("Check if X1 shading is ON"),
    $S$48&lt;&gt;"x", NA(),
    FALSE, N("Check if case is 'LEFT' and x axis value less than z score"),
    AND($D$68 = "LEFT", $Q80 &lt; IF($H$68="", 0, $H$68)), $R80,
    FALSE, N("Check if case is 'RIGHT' and x axis value greater than z score"),
    AND($D$68 = "RIGHT", $Q80 &gt; IF($H$68="", 0, $H$68)), $R80,
    FALSE, N("Default case: Return NA()"),
    TRUE, NA()
)</f>
        <v>#N/A</v>
      </c>
      <c r="U80" s="85" t="e" cm="1">
        <f t="array" ref="U80">_xlfn.IFS(
    FALSE, N("Check if X1 shading is ON"),
    $U$48&lt;&gt;"x", NA(),
    FALSE, N("Check if case is 'LEFT' and x axis value less than z score"),
    AND($D$71 = "LEFT", $Q80 &lt; IF($H$71="", 0, $H$71)), $R80,
    FALSE, N("Check if case is 'RIGHT' and x axis value greater than z score"),
    AND($D$71 = "RIGHT", $Q80 &gt; IF($H$71="", 0, $H$71)), $R80,
    FALSE, N("Check if case is 'TWO' and both directions"),
    AND(
        $D$71 = "TWO",
        OR($Q80 &lt; -ABS($H$71), $Q80 &gt; ABS($H$71))
    ), $R80,
    FALSE, N("Default case: Return NA()"),
    TRUE, NA()
)</f>
        <v>#VALUE!</v>
      </c>
      <c r="V80" s="65"/>
      <c r="W80" s="32">
        <v>0.66666666666666441</v>
      </c>
      <c r="X80" s="32">
        <v>8.6000000000000007E-2</v>
      </c>
      <c r="Y80" s="32">
        <f t="shared" si="15"/>
        <v>8.6000000000000007E-2</v>
      </c>
      <c r="Z80" s="32" t="str">
        <f t="shared" si="16"/>
        <v>x</v>
      </c>
    </row>
    <row r="81" spans="1:26" ht="139.5">
      <c r="A81" s="116" t="str">
        <f>L58</f>
        <v>x</v>
      </c>
      <c r="B81" s="117">
        <v>0.49</v>
      </c>
      <c r="C81" s="118">
        <v>-3.5</v>
      </c>
      <c r="D81" s="119">
        <f>IF(
    $A$81="x",
    B81,
    NA()
)</f>
        <v>0.49</v>
      </c>
      <c r="E81" s="120" t="str" cm="1">
        <f t="array" ref="E81">_xlfn.IFS($B$67="normal pop",E83,$B$67="normal x̅",E84,$B$67="T x̅",E85,TRUE,"")</f>
        <v>x to P(x)
z = (x -μ) / σ
⟵ P(x) = P(z) = norm.s.dist(z, true)
⟶ P(x) = P(z) = 1-norm.s.dist(z, true)</v>
      </c>
      <c r="F81" s="117">
        <v>0.49</v>
      </c>
      <c r="G81" s="118">
        <v>3.5</v>
      </c>
      <c r="H81" s="118">
        <f>IF(
    $A$81="x",
    F81,
    NA()
)</f>
        <v>0.49</v>
      </c>
      <c r="I81" s="120" t="str" cm="1">
        <f t="array" ref="I81">_xlfn.IFS($B$67="normal pop",I83,$B$67="normal x̅",I84,$B$67="T x̅",I85,TRUE,"")</f>
        <v>P(x) to x
⟵ z = norm.s.inv(P(x))
⟶ z = norm.s.inv(1-P(x))
x = zσ + μ</v>
      </c>
      <c r="J81" s="26"/>
      <c r="K81" s="65"/>
      <c r="L81" s="26"/>
      <c r="M81" s="26"/>
      <c r="N81" s="65"/>
      <c r="O81" s="65"/>
      <c r="P81" s="65"/>
      <c r="Q81" s="84">
        <f t="shared" si="5"/>
        <v>-1.7083333333333364</v>
      </c>
      <c r="R81" s="85">
        <f t="shared" si="6"/>
        <v>9.2722889001515207E-2</v>
      </c>
      <c r="S81" s="85" t="e" cm="1">
        <f t="array" ref="S81">_xlfn.IFS(
    FALSE, N("Check if X1 shading is ON"),
    $S$48&lt;&gt;"x", NA(),
    FALSE, N("Check if case is 'LEFT' and x axis value less than z score"),
    AND($D$67 = "LEFT", $Q81 &lt; IF($H$67="", 0, $H$67)), $R81,
    FALSE, N("Check if case is 'RIGHT' and x axis value greater than z score"),
    AND($D$67 = "RIGHT", $Q81 &gt; IF($H$67="", 0, $H$67)), $R81,
    FALSE, N("Check if case is 'TWO' and both directions"),
    AND(
        $D$67 = "TWO",
        OR($Q81 &lt; -ABS($H$67), $Q81 &gt; ABS($H$68))
    ), $R81,
    FALSE, N("Default case: Return NA()"),
    TRUE, NA()
)</f>
        <v>#VALUE!</v>
      </c>
      <c r="T81" s="85" t="e" cm="1">
        <f t="array" ref="T81">_xlfn.IFS(
    FALSE, N("Check if X1 shading is ON"),
    $S$48&lt;&gt;"x", NA(),
    FALSE, N("Check if case is 'LEFT' and x axis value less than z score"),
    AND($D$68 = "LEFT", $Q81 &lt; IF($H$68="", 0, $H$68)), $R81,
    FALSE, N("Check if case is 'RIGHT' and x axis value greater than z score"),
    AND($D$68 = "RIGHT", $Q81 &gt; IF($H$68="", 0, $H$68)), $R81,
    FALSE, N("Default case: Return NA()"),
    TRUE, NA()
)</f>
        <v>#N/A</v>
      </c>
      <c r="U81" s="85" t="e" cm="1">
        <f t="array" ref="U81">_xlfn.IFS(
    FALSE, N("Check if X1 shading is ON"),
    $U$48&lt;&gt;"x", NA(),
    FALSE, N("Check if case is 'LEFT' and x axis value less than z score"),
    AND($D$71 = "LEFT", $Q81 &lt; IF($H$71="", 0, $H$71)), $R81,
    FALSE, N("Check if case is 'RIGHT' and x axis value greater than z score"),
    AND($D$71 = "RIGHT", $Q81 &gt; IF($H$71="", 0, $H$71)), $R81,
    FALSE, N("Check if case is 'TWO' and both directions"),
    AND(
        $D$71 = "TWO",
        OR($Q81 &lt; -ABS($H$71), $Q81 &gt; ABS($H$71))
    ), $R81,
    FALSE, N("Default case: Return NA()"),
    TRUE, NA()
)</f>
        <v>#VALUE!</v>
      </c>
      <c r="V81" s="65"/>
      <c r="W81" s="32">
        <v>0.83333333333333093</v>
      </c>
      <c r="X81" s="32">
        <v>8.6000000000000007E-2</v>
      </c>
      <c r="Y81" s="32">
        <f t="shared" si="15"/>
        <v>8.6000000000000007E-2</v>
      </c>
      <c r="Z81" s="32" t="str">
        <f t="shared" si="16"/>
        <v>x</v>
      </c>
    </row>
    <row r="82" spans="1:26" ht="15.5">
      <c r="A82" s="121"/>
      <c r="B82" s="65"/>
      <c r="C82" s="65"/>
      <c r="D82" s="65"/>
      <c r="E82" s="65"/>
      <c r="F82" s="67"/>
      <c r="G82" s="65"/>
      <c r="H82" s="65"/>
      <c r="I82" s="65"/>
      <c r="J82" s="26"/>
      <c r="K82" s="65"/>
      <c r="L82" s="65"/>
      <c r="M82" s="65"/>
      <c r="N82" s="65"/>
      <c r="O82" s="65"/>
      <c r="P82" s="65"/>
      <c r="Q82" s="84">
        <f t="shared" si="5"/>
        <v>-1.6666666666666696</v>
      </c>
      <c r="R82" s="85">
        <f t="shared" si="6"/>
        <v>9.9477138792748207E-2</v>
      </c>
      <c r="S82" s="85" t="e" cm="1">
        <f t="array" ref="S82">_xlfn.IFS(
    FALSE, N("Check if X1 shading is ON"),
    $S$48&lt;&gt;"x", NA(),
    FALSE, N("Check if case is 'LEFT' and x axis value less than z score"),
    AND($D$67 = "LEFT", $Q82 &lt; IF($H$67="", 0, $H$67)), $R82,
    FALSE, N("Check if case is 'RIGHT' and x axis value greater than z score"),
    AND($D$67 = "RIGHT", $Q82 &gt; IF($H$67="", 0, $H$67)), $R82,
    FALSE, N("Check if case is 'TWO' and both directions"),
    AND(
        $D$67 = "TWO",
        OR($Q82 &lt; -ABS($H$67), $Q82 &gt; ABS($H$68))
    ), $R82,
    FALSE, N("Default case: Return NA()"),
    TRUE, NA()
)</f>
        <v>#VALUE!</v>
      </c>
      <c r="T82" s="85" t="e" cm="1">
        <f t="array" ref="T82">_xlfn.IFS(
    FALSE, N("Check if X1 shading is ON"),
    $S$48&lt;&gt;"x", NA(),
    FALSE, N("Check if case is 'LEFT' and x axis value less than z score"),
    AND($D$68 = "LEFT", $Q82 &lt; IF($H$68="", 0, $H$68)), $R82,
    FALSE, N("Check if case is 'RIGHT' and x axis value greater than z score"),
    AND($D$68 = "RIGHT", $Q82 &gt; IF($H$68="", 0, $H$68)), $R82,
    FALSE, N("Default case: Return NA()"),
    TRUE, NA()
)</f>
        <v>#N/A</v>
      </c>
      <c r="U82" s="85" t="e" cm="1">
        <f t="array" ref="U82">_xlfn.IFS(
    FALSE, N("Check if X1 shading is ON"),
    $U$48&lt;&gt;"x", NA(),
    FALSE, N("Check if case is 'LEFT' and x axis value less than z score"),
    AND($D$71 = "LEFT", $Q82 &lt; IF($H$71="", 0, $H$71)), $R82,
    FALSE, N("Check if case is 'RIGHT' and x axis value greater than z score"),
    AND($D$71 = "RIGHT", $Q82 &gt; IF($H$71="", 0, $H$71)), $R82,
    FALSE, N("Check if case is 'TWO' and both directions"),
    AND(
        $D$71 = "TWO",
        OR($Q82 &lt; -ABS($H$71), $Q82 &gt; ABS($H$71))
    ), $R82,
    FALSE, N("Default case: Return NA()"),
    TRUE, NA()
)</f>
        <v>#VALUE!</v>
      </c>
      <c r="V82" s="65"/>
      <c r="W82" s="32">
        <v>1.1666666666666643</v>
      </c>
      <c r="X82" s="32">
        <v>8.6000000000000007E-2</v>
      </c>
      <c r="Y82" s="32">
        <f t="shared" si="15"/>
        <v>8.6000000000000007E-2</v>
      </c>
      <c r="Z82" s="32" t="str">
        <f t="shared" si="16"/>
        <v>x</v>
      </c>
    </row>
    <row r="83" spans="1:26" ht="139.5">
      <c r="A83" s="67"/>
      <c r="B83" s="32"/>
      <c r="C83" s="32"/>
      <c r="D83" s="121" t="s">
        <v>120</v>
      </c>
      <c r="E83" s="120" t="s">
        <v>436</v>
      </c>
      <c r="F83" s="67"/>
      <c r="G83" s="65"/>
      <c r="H83" s="67"/>
      <c r="I83" s="120" t="s">
        <v>437</v>
      </c>
      <c r="J83" s="26"/>
      <c r="K83" s="65"/>
      <c r="L83" s="65"/>
      <c r="M83" s="65"/>
      <c r="N83" s="65"/>
      <c r="O83" s="65"/>
      <c r="P83" s="65"/>
      <c r="Q83" s="84">
        <f t="shared" si="5"/>
        <v>-1.6250000000000029</v>
      </c>
      <c r="R83" s="85">
        <f t="shared" si="6"/>
        <v>0.10653826813058456</v>
      </c>
      <c r="S83" s="85" t="e" cm="1">
        <f t="array" ref="S83">_xlfn.IFS(
    FALSE, N("Check if X1 shading is ON"),
    $S$48&lt;&gt;"x", NA(),
    FALSE, N("Check if case is 'LEFT' and x axis value less than z score"),
    AND($D$67 = "LEFT", $Q83 &lt; IF($H$67="", 0, $H$67)), $R83,
    FALSE, N("Check if case is 'RIGHT' and x axis value greater than z score"),
    AND($D$67 = "RIGHT", $Q83 &gt; IF($H$67="", 0, $H$67)), $R83,
    FALSE, N("Check if case is 'TWO' and both directions"),
    AND(
        $D$67 = "TWO",
        OR($Q83 &lt; -ABS($H$67), $Q83 &gt; ABS($H$68))
    ), $R83,
    FALSE, N("Default case: Return NA()"),
    TRUE, NA()
)</f>
        <v>#VALUE!</v>
      </c>
      <c r="T83" s="85" t="e" cm="1">
        <f t="array" ref="T83">_xlfn.IFS(
    FALSE, N("Check if X1 shading is ON"),
    $S$48&lt;&gt;"x", NA(),
    FALSE, N("Check if case is 'LEFT' and x axis value less than z score"),
    AND($D$68 = "LEFT", $Q83 &lt; IF($H$68="", 0, $H$68)), $R83,
    FALSE, N("Check if case is 'RIGHT' and x axis value greater than z score"),
    AND($D$68 = "RIGHT", $Q83 &gt; IF($H$68="", 0, $H$68)), $R83,
    FALSE, N("Default case: Return NA()"),
    TRUE, NA()
)</f>
        <v>#N/A</v>
      </c>
      <c r="U83" s="85" t="e" cm="1">
        <f t="array" ref="U83">_xlfn.IFS(
    FALSE, N("Check if X1 shading is ON"),
    $U$48&lt;&gt;"x", NA(),
    FALSE, N("Check if case is 'LEFT' and x axis value less than z score"),
    AND($D$71 = "LEFT", $Q83 &lt; IF($H$71="", 0, $H$71)), $R83,
    FALSE, N("Check if case is 'RIGHT' and x axis value greater than z score"),
    AND($D$71 = "RIGHT", $Q83 &gt; IF($H$71="", 0, $H$71)), $R83,
    FALSE, N("Check if case is 'TWO' and both directions"),
    AND(
        $D$71 = "TWO",
        OR($Q83 &lt; -ABS($H$71), $Q83 &gt; ABS($H$71))
    ), $R83,
    FALSE, N("Default case: Return NA()"),
    TRUE, NA()
)</f>
        <v>#VALUE!</v>
      </c>
      <c r="V83" s="65"/>
      <c r="W83" s="32">
        <v>1.3333333333333313</v>
      </c>
      <c r="X83" s="32">
        <v>8.6000000000000007E-2</v>
      </c>
      <c r="Y83" s="32">
        <f t="shared" si="15"/>
        <v>8.6000000000000007E-2</v>
      </c>
      <c r="Z83" s="32" t="str">
        <f t="shared" si="16"/>
        <v>x</v>
      </c>
    </row>
    <row r="84" spans="1:26" ht="155">
      <c r="A84" s="67"/>
      <c r="B84" s="32"/>
      <c r="C84" s="32"/>
      <c r="D84" s="121" t="s">
        <v>441</v>
      </c>
      <c r="E84" s="120" t="s">
        <v>442</v>
      </c>
      <c r="F84" s="67"/>
      <c r="G84" s="65"/>
      <c r="H84" s="67"/>
      <c r="I84" s="120" t="s">
        <v>443</v>
      </c>
      <c r="J84" s="26"/>
      <c r="K84" s="65"/>
      <c r="L84" s="65"/>
      <c r="M84" s="65"/>
      <c r="N84" s="65"/>
      <c r="O84" s="65"/>
      <c r="P84" s="65"/>
      <c r="Q84" s="84">
        <f t="shared" si="5"/>
        <v>-1.5833333333333361</v>
      </c>
      <c r="R84" s="85">
        <f t="shared" si="6"/>
        <v>0.11390269412019136</v>
      </c>
      <c r="S84" s="85" t="e" cm="1">
        <f t="array" ref="S84">_xlfn.IFS(
    FALSE, N("Check if X1 shading is ON"),
    $S$48&lt;&gt;"x", NA(),
    FALSE, N("Check if case is 'LEFT' and x axis value less than z score"),
    AND($D$67 = "LEFT", $Q84 &lt; IF($H$67="", 0, $H$67)), $R84,
    FALSE, N("Check if case is 'RIGHT' and x axis value greater than z score"),
    AND($D$67 = "RIGHT", $Q84 &gt; IF($H$67="", 0, $H$67)), $R84,
    FALSE, N("Check if case is 'TWO' and both directions"),
    AND(
        $D$67 = "TWO",
        OR($Q84 &lt; -ABS($H$67), $Q84 &gt; ABS($H$68))
    ), $R84,
    FALSE, N("Default case: Return NA()"),
    TRUE, NA()
)</f>
        <v>#VALUE!</v>
      </c>
      <c r="T84" s="85" t="e" cm="1">
        <f t="array" ref="T84">_xlfn.IFS(
    FALSE, N("Check if X1 shading is ON"),
    $S$48&lt;&gt;"x", NA(),
    FALSE, N("Check if case is 'LEFT' and x axis value less than z score"),
    AND($D$68 = "LEFT", $Q84 &lt; IF($H$68="", 0, $H$68)), $R84,
    FALSE, N("Check if case is 'RIGHT' and x axis value greater than z score"),
    AND($D$68 = "RIGHT", $Q84 &gt; IF($H$68="", 0, $H$68)), $R84,
    FALSE, N("Default case: Return NA()"),
    TRUE, NA()
)</f>
        <v>#N/A</v>
      </c>
      <c r="U84" s="85" t="e" cm="1">
        <f t="array" ref="U84">_xlfn.IFS(
    FALSE, N("Check if X1 shading is ON"),
    $U$48&lt;&gt;"x", NA(),
    FALSE, N("Check if case is 'LEFT' and x axis value less than z score"),
    AND($D$71 = "LEFT", $Q84 &lt; IF($H$71="", 0, $H$71)), $R84,
    FALSE, N("Check if case is 'RIGHT' and x axis value greater than z score"),
    AND($D$71 = "RIGHT", $Q84 &gt; IF($H$71="", 0, $H$71)), $R84,
    FALSE, N("Check if case is 'TWO' and both directions"),
    AND(
        $D$71 = "TWO",
        OR($Q84 &lt; -ABS($H$71), $Q84 &gt; ABS($H$71))
    ), $R84,
    FALSE, N("Default case: Return NA()"),
    TRUE, NA()
)</f>
        <v>#VALUE!</v>
      </c>
      <c r="V84" s="65"/>
      <c r="W84" s="32">
        <v>1.4999999999999982</v>
      </c>
      <c r="X84" s="32">
        <v>8.6000000000000007E-2</v>
      </c>
      <c r="Y84" s="32">
        <f t="shared" si="15"/>
        <v>8.6000000000000007E-2</v>
      </c>
      <c r="Z84" s="32" t="str">
        <f t="shared" si="16"/>
        <v>x</v>
      </c>
    </row>
    <row r="85" spans="1:26" ht="139.5">
      <c r="A85" s="65"/>
      <c r="B85" s="65"/>
      <c r="C85" s="65"/>
      <c r="D85" s="121" t="s">
        <v>447</v>
      </c>
      <c r="E85" s="120" t="s">
        <v>448</v>
      </c>
      <c r="F85" s="65"/>
      <c r="G85" s="65"/>
      <c r="H85" s="65"/>
      <c r="I85" s="120" t="s">
        <v>449</v>
      </c>
      <c r="J85" s="26"/>
      <c r="K85" s="65"/>
      <c r="L85" s="65"/>
      <c r="M85" s="65"/>
      <c r="N85" s="65"/>
      <c r="O85" s="65"/>
      <c r="P85" s="65"/>
      <c r="Q85" s="84">
        <f t="shared" si="5"/>
        <v>-1.5416666666666694</v>
      </c>
      <c r="R85" s="85">
        <f t="shared" si="6"/>
        <v>0.12156495028818042</v>
      </c>
      <c r="S85" s="85" t="e" cm="1">
        <f t="array" ref="S85">_xlfn.IFS(
    FALSE, N("Check if X1 shading is ON"),
    $S$48&lt;&gt;"x", NA(),
    FALSE, N("Check if case is 'LEFT' and x axis value less than z score"),
    AND($D$67 = "LEFT", $Q85 &lt; IF($H$67="", 0, $H$67)), $R85,
    FALSE, N("Check if case is 'RIGHT' and x axis value greater than z score"),
    AND($D$67 = "RIGHT", $Q85 &gt; IF($H$67="", 0, $H$67)), $R85,
    FALSE, N("Check if case is 'TWO' and both directions"),
    AND(
        $D$67 = "TWO",
        OR($Q85 &lt; -ABS($H$67), $Q85 &gt; ABS($H$68))
    ), $R85,
    FALSE, N("Default case: Return NA()"),
    TRUE, NA()
)</f>
        <v>#VALUE!</v>
      </c>
      <c r="T85" s="85" t="e" cm="1">
        <f t="array" ref="T85">_xlfn.IFS(
    FALSE, N("Check if X1 shading is ON"),
    $S$48&lt;&gt;"x", NA(),
    FALSE, N("Check if case is 'LEFT' and x axis value less than z score"),
    AND($D$68 = "LEFT", $Q85 &lt; IF($H$68="", 0, $H$68)), $R85,
    FALSE, N("Check if case is 'RIGHT' and x axis value greater than z score"),
    AND($D$68 = "RIGHT", $Q85 &gt; IF($H$68="", 0, $H$68)), $R85,
    FALSE, N("Default case: Return NA()"),
    TRUE, NA()
)</f>
        <v>#N/A</v>
      </c>
      <c r="U85" s="85" t="e" cm="1">
        <f t="array" ref="U85">_xlfn.IFS(
    FALSE, N("Check if X1 shading is ON"),
    $U$48&lt;&gt;"x", NA(),
    FALSE, N("Check if case is 'LEFT' and x axis value less than z score"),
    AND($D$71 = "LEFT", $Q85 &lt; IF($H$71="", 0, $H$71)), $R85,
    FALSE, N("Check if case is 'RIGHT' and x axis value greater than z score"),
    AND($D$71 = "RIGHT", $Q85 &gt; IF($H$71="", 0, $H$71)), $R85,
    FALSE, N("Check if case is 'TWO' and both directions"),
    AND(
        $D$71 = "TWO",
        OR($Q85 &lt; -ABS($H$71), $Q85 &gt; ABS($H$71))
    ), $R85,
    FALSE, N("Default case: Return NA()"),
    TRUE, NA()
)</f>
        <v>#VALUE!</v>
      </c>
      <c r="V85" s="65"/>
      <c r="W85" s="32">
        <v>1.6666666666666652</v>
      </c>
      <c r="X85" s="32">
        <v>8.6000000000000007E-2</v>
      </c>
      <c r="Y85" s="32">
        <f t="shared" si="15"/>
        <v>8.6000000000000007E-2</v>
      </c>
      <c r="Z85" s="32" t="str">
        <f t="shared" si="16"/>
        <v>x</v>
      </c>
    </row>
    <row r="86" spans="1:26" ht="15.5">
      <c r="A86" s="26"/>
      <c r="B86" s="26"/>
      <c r="C86" s="26"/>
      <c r="D86" s="26"/>
      <c r="E86" s="26"/>
      <c r="F86" s="26"/>
      <c r="G86" s="26"/>
      <c r="H86" s="26"/>
      <c r="I86" s="26"/>
      <c r="J86" s="26"/>
      <c r="K86" s="65"/>
      <c r="L86" s="65"/>
      <c r="M86" s="65"/>
      <c r="N86" s="65"/>
      <c r="O86" s="65"/>
      <c r="P86" s="65"/>
      <c r="Q86" s="84">
        <f t="shared" si="5"/>
        <v>-1.5000000000000027</v>
      </c>
      <c r="R86" s="85">
        <f t="shared" si="6"/>
        <v>0.12951759566589122</v>
      </c>
      <c r="S86" s="85" t="e" cm="1">
        <f t="array" ref="S86">_xlfn.IFS(
    FALSE, N("Check if X1 shading is ON"),
    $S$48&lt;&gt;"x", NA(),
    FALSE, N("Check if case is 'LEFT' and x axis value less than z score"),
    AND($D$67 = "LEFT", $Q86 &lt; IF($H$67="", 0, $H$67)), $R86,
    FALSE, N("Check if case is 'RIGHT' and x axis value greater than z score"),
    AND($D$67 = "RIGHT", $Q86 &gt; IF($H$67="", 0, $H$67)), $R86,
    FALSE, N("Check if case is 'TWO' and both directions"),
    AND(
        $D$67 = "TWO",
        OR($Q86 &lt; -ABS($H$67), $Q86 &gt; ABS($H$68))
    ), $R86,
    FALSE, N("Default case: Return NA()"),
    TRUE, NA()
)</f>
        <v>#VALUE!</v>
      </c>
      <c r="T86" s="85" t="e" cm="1">
        <f t="array" ref="T86">_xlfn.IFS(
    FALSE, N("Check if X1 shading is ON"),
    $S$48&lt;&gt;"x", NA(),
    FALSE, N("Check if case is 'LEFT' and x axis value less than z score"),
    AND($D$68 = "LEFT", $Q86 &lt; IF($H$68="", 0, $H$68)), $R86,
    FALSE, N("Check if case is 'RIGHT' and x axis value greater than z score"),
    AND($D$68 = "RIGHT", $Q86 &gt; IF($H$68="", 0, $H$68)), $R86,
    FALSE, N("Default case: Return NA()"),
    TRUE, NA()
)</f>
        <v>#N/A</v>
      </c>
      <c r="U86" s="85" t="e" cm="1">
        <f t="array" ref="U86">_xlfn.IFS(
    FALSE, N("Check if X1 shading is ON"),
    $U$48&lt;&gt;"x", NA(),
    FALSE, N("Check if case is 'LEFT' and x axis value less than z score"),
    AND($D$71 = "LEFT", $Q86 &lt; IF($H$71="", 0, $H$71)), $R86,
    FALSE, N("Check if case is 'RIGHT' and x axis value greater than z score"),
    AND($D$71 = "RIGHT", $Q86 &gt; IF($H$71="", 0, $H$71)), $R86,
    FALSE, N("Check if case is 'TWO' and both directions"),
    AND(
        $D$71 = "TWO",
        OR($Q86 &lt; -ABS($H$71), $Q86 &gt; ABS($H$71))
    ), $R86,
    FALSE, N("Default case: Return NA()"),
    TRUE, NA()
)</f>
        <v>#VALUE!</v>
      </c>
      <c r="V86" s="65"/>
      <c r="W86" s="32">
        <v>-1.5000000000000027</v>
      </c>
      <c r="X86" s="32">
        <v>0.11</v>
      </c>
      <c r="Y86" s="32">
        <f t="shared" si="15"/>
        <v>0.11</v>
      </c>
      <c r="Z86" s="32" t="str">
        <f t="shared" si="16"/>
        <v>x</v>
      </c>
    </row>
    <row r="87" spans="1:26" ht="15.5">
      <c r="A87" s="26"/>
      <c r="B87" s="26"/>
      <c r="C87" s="26"/>
      <c r="D87" s="26"/>
      <c r="E87" s="26"/>
      <c r="F87" s="26"/>
      <c r="G87" s="26"/>
      <c r="H87" s="26"/>
      <c r="I87" s="26"/>
      <c r="J87" s="26"/>
      <c r="K87" s="65"/>
      <c r="L87" s="65"/>
      <c r="M87" s="65"/>
      <c r="N87" s="65"/>
      <c r="O87" s="65"/>
      <c r="P87" s="65"/>
      <c r="Q87" s="84">
        <f t="shared" si="5"/>
        <v>-1.4583333333333359</v>
      </c>
      <c r="R87" s="85">
        <f t="shared" si="6"/>
        <v>0.13775113536619732</v>
      </c>
      <c r="S87" s="85" t="e" cm="1">
        <f t="array" ref="S87">_xlfn.IFS(
    FALSE, N("Check if X1 shading is ON"),
    $S$48&lt;&gt;"x", NA(),
    FALSE, N("Check if case is 'LEFT' and x axis value less than z score"),
    AND($D$67 = "LEFT", $Q87 &lt; IF($H$67="", 0, $H$67)), $R87,
    FALSE, N("Check if case is 'RIGHT' and x axis value greater than z score"),
    AND($D$67 = "RIGHT", $Q87 &gt; IF($H$67="", 0, $H$67)), $R87,
    FALSE, N("Check if case is 'TWO' and both directions"),
    AND(
        $D$67 = "TWO",
        OR($Q87 &lt; -ABS($H$67), $Q87 &gt; ABS($H$68))
    ), $R87,
    FALSE, N("Default case: Return NA()"),
    TRUE, NA()
)</f>
        <v>#VALUE!</v>
      </c>
      <c r="T87" s="85" t="e" cm="1">
        <f t="array" ref="T87">_xlfn.IFS(
    FALSE, N("Check if X1 shading is ON"),
    $S$48&lt;&gt;"x", NA(),
    FALSE, N("Check if case is 'LEFT' and x axis value less than z score"),
    AND($D$68 = "LEFT", $Q87 &lt; IF($H$68="", 0, $H$68)), $R87,
    FALSE, N("Check if case is 'RIGHT' and x axis value greater than z score"),
    AND($D$68 = "RIGHT", $Q87 &gt; IF($H$68="", 0, $H$68)), $R87,
    FALSE, N("Default case: Return NA()"),
    TRUE, NA()
)</f>
        <v>#N/A</v>
      </c>
      <c r="U87" s="85" t="e" cm="1">
        <f t="array" ref="U87">_xlfn.IFS(
    FALSE, N("Check if X1 shading is ON"),
    $U$48&lt;&gt;"x", NA(),
    FALSE, N("Check if case is 'LEFT' and x axis value less than z score"),
    AND($D$71 = "LEFT", $Q87 &lt; IF($H$71="", 0, $H$71)), $R87,
    FALSE, N("Check if case is 'RIGHT' and x axis value greater than z score"),
    AND($D$71 = "RIGHT", $Q87 &gt; IF($H$71="", 0, $H$71)), $R87,
    FALSE, N("Check if case is 'TWO' and both directions"),
    AND(
        $D$71 = "TWO",
        OR($Q87 &lt; -ABS($H$71), $Q87 &gt; ABS($H$71))
    ), $R87,
    FALSE, N("Default case: Return NA()"),
    TRUE, NA()
)</f>
        <v>#VALUE!</v>
      </c>
      <c r="V87" s="65"/>
      <c r="W87" s="32">
        <v>-1.3333333333333357</v>
      </c>
      <c r="X87" s="32">
        <v>0.11</v>
      </c>
      <c r="Y87" s="32">
        <f t="shared" si="15"/>
        <v>0.11</v>
      </c>
      <c r="Z87" s="32" t="str">
        <f t="shared" si="16"/>
        <v>x</v>
      </c>
    </row>
    <row r="88" spans="1:26" ht="15.5">
      <c r="A88" s="112" t="s">
        <v>458</v>
      </c>
      <c r="B88" s="32"/>
      <c r="C88" s="26"/>
      <c r="D88" s="26"/>
      <c r="E88" s="26"/>
      <c r="F88" s="67"/>
      <c r="G88" s="65"/>
      <c r="H88" s="84"/>
      <c r="I88" s="92"/>
      <c r="J88" s="65"/>
      <c r="K88" s="65"/>
      <c r="L88" s="65"/>
      <c r="M88" s="65"/>
      <c r="N88" s="65"/>
      <c r="O88" s="65"/>
      <c r="P88" s="65"/>
      <c r="Q88" s="84">
        <f t="shared" si="5"/>
        <v>-1.4166666666666692</v>
      </c>
      <c r="R88" s="85">
        <f t="shared" si="6"/>
        <v>0.14625395427953519</v>
      </c>
      <c r="S88" s="85" t="e" cm="1">
        <f t="array" ref="S88">_xlfn.IFS(
    FALSE, N("Check if X1 shading is ON"),
    $S$48&lt;&gt;"x", NA(),
    FALSE, N("Check if case is 'LEFT' and x axis value less than z score"),
    AND($D$67 = "LEFT", $Q88 &lt; IF($H$67="", 0, $H$67)), $R88,
    FALSE, N("Check if case is 'RIGHT' and x axis value greater than z score"),
    AND($D$67 = "RIGHT", $Q88 &gt; IF($H$67="", 0, $H$67)), $R88,
    FALSE, N("Check if case is 'TWO' and both directions"),
    AND(
        $D$67 = "TWO",
        OR($Q88 &lt; -ABS($H$67), $Q88 &gt; ABS($H$68))
    ), $R88,
    FALSE, N("Default case: Return NA()"),
    TRUE, NA()
)</f>
        <v>#VALUE!</v>
      </c>
      <c r="T88" s="85" t="e" cm="1">
        <f t="array" ref="T88">_xlfn.IFS(
    FALSE, N("Check if X1 shading is ON"),
    $S$48&lt;&gt;"x", NA(),
    FALSE, N("Check if case is 'LEFT' and x axis value less than z score"),
    AND($D$68 = "LEFT", $Q88 &lt; IF($H$68="", 0, $H$68)), $R88,
    FALSE, N("Check if case is 'RIGHT' and x axis value greater than z score"),
    AND($D$68 = "RIGHT", $Q88 &gt; IF($H$68="", 0, $H$68)), $R88,
    FALSE, N("Default case: Return NA()"),
    TRUE, NA()
)</f>
        <v>#N/A</v>
      </c>
      <c r="U88" s="85" t="e" cm="1">
        <f t="array" ref="U88">_xlfn.IFS(
    FALSE, N("Check if X1 shading is ON"),
    $U$48&lt;&gt;"x", NA(),
    FALSE, N("Check if case is 'LEFT' and x axis value less than z score"),
    AND($D$71 = "LEFT", $Q88 &lt; IF($H$71="", 0, $H$71)), $R88,
    FALSE, N("Check if case is 'RIGHT' and x axis value greater than z score"),
    AND($D$71 = "RIGHT", $Q88 &gt; IF($H$71="", 0, $H$71)), $R88,
    FALSE, N("Check if case is 'TWO' and both directions"),
    AND(
        $D$71 = "TWO",
        OR($Q88 &lt; -ABS($H$71), $Q88 &gt; ABS($H$71))
    ), $R88,
    FALSE, N("Default case: Return NA()"),
    TRUE, NA()
)</f>
        <v>#VALUE!</v>
      </c>
      <c r="V88" s="65"/>
      <c r="W88" s="32">
        <v>-1.1666666666666687</v>
      </c>
      <c r="X88" s="32">
        <v>0.11</v>
      </c>
      <c r="Y88" s="32">
        <f t="shared" si="15"/>
        <v>0.11</v>
      </c>
      <c r="Z88" s="32" t="str">
        <f t="shared" si="16"/>
        <v>x</v>
      </c>
    </row>
    <row r="89" spans="1:26" ht="15.5">
      <c r="A89" s="80" t="s">
        <v>423</v>
      </c>
      <c r="B89" s="114" t="s">
        <v>424</v>
      </c>
      <c r="C89" s="114" t="s">
        <v>178</v>
      </c>
      <c r="D89" s="80" t="s">
        <v>403</v>
      </c>
      <c r="E89" s="115" t="s">
        <v>462</v>
      </c>
      <c r="F89" s="115" t="s">
        <v>463</v>
      </c>
      <c r="G89" s="80" t="s">
        <v>404</v>
      </c>
      <c r="H89" s="84"/>
      <c r="I89" s="92"/>
      <c r="J89" s="65"/>
      <c r="K89" s="65"/>
      <c r="L89" s="65"/>
      <c r="M89" s="65"/>
      <c r="N89" s="65"/>
      <c r="O89" s="65"/>
      <c r="P89" s="65"/>
      <c r="Q89" s="84">
        <f t="shared" si="5"/>
        <v>-1.3750000000000024</v>
      </c>
      <c r="R89" s="85">
        <f t="shared" si="6"/>
        <v>0.15501226545829269</v>
      </c>
      <c r="S89" s="85" t="e" cm="1">
        <f t="array" ref="S89">_xlfn.IFS(
    FALSE, N("Check if X1 shading is ON"),
    $S$48&lt;&gt;"x", NA(),
    FALSE, N("Check if case is 'LEFT' and x axis value less than z score"),
    AND($D$67 = "LEFT", $Q89 &lt; IF($H$67="", 0, $H$67)), $R89,
    FALSE, N("Check if case is 'RIGHT' and x axis value greater than z score"),
    AND($D$67 = "RIGHT", $Q89 &gt; IF($H$67="", 0, $H$67)), $R89,
    FALSE, N("Check if case is 'TWO' and both directions"),
    AND(
        $D$67 = "TWO",
        OR($Q89 &lt; -ABS($H$67), $Q89 &gt; ABS($H$68))
    ), $R89,
    FALSE, N("Default case: Return NA()"),
    TRUE, NA()
)</f>
        <v>#VALUE!</v>
      </c>
      <c r="T89" s="85" t="e" cm="1">
        <f t="array" ref="T89">_xlfn.IFS(
    FALSE, N("Check if X1 shading is ON"),
    $S$48&lt;&gt;"x", NA(),
    FALSE, N("Check if case is 'LEFT' and x axis value less than z score"),
    AND($D$68 = "LEFT", $Q89 &lt; IF($H$68="", 0, $H$68)), $R89,
    FALSE, N("Check if case is 'RIGHT' and x axis value greater than z score"),
    AND($D$68 = "RIGHT", $Q89 &gt; IF($H$68="", 0, $H$68)), $R89,
    FALSE, N("Default case: Return NA()"),
    TRUE, NA()
)</f>
        <v>#N/A</v>
      </c>
      <c r="U89" s="85" t="e" cm="1">
        <f t="array" ref="U89">_xlfn.IFS(
    FALSE, N("Check if X1 shading is ON"),
    $U$48&lt;&gt;"x", NA(),
    FALSE, N("Check if case is 'LEFT' and x axis value less than z score"),
    AND($D$71 = "LEFT", $Q89 &lt; IF($H$71="", 0, $H$71)), $R89,
    FALSE, N("Check if case is 'RIGHT' and x axis value greater than z score"),
    AND($D$71 = "RIGHT", $Q89 &gt; IF($H$71="", 0, $H$71)), $R89,
    FALSE, N("Check if case is 'TWO' and both directions"),
    AND(
        $D$71 = "TWO",
        OR($Q89 &lt; -ABS($H$71), $Q89 &gt; ABS($H$71))
    ), $R89,
    FALSE, N("Default case: Return NA()"),
    TRUE, NA()
)</f>
        <v>#VALUE!</v>
      </c>
      <c r="V89" s="65"/>
      <c r="W89" s="32">
        <v>-0.83333333333333526</v>
      </c>
      <c r="X89" s="32">
        <v>0.11</v>
      </c>
      <c r="Y89" s="32">
        <f t="shared" si="15"/>
        <v>0.11</v>
      </c>
      <c r="Z89" s="32" t="str">
        <f t="shared" si="16"/>
        <v>x</v>
      </c>
    </row>
    <row r="90" spans="1:26" ht="15.5">
      <c r="A90" s="69" t="str" cm="1">
        <f t="array" aca="1" ref="A90" ca="1">IFERROR(
    IF(
        OR(
            AND(ISNUMBER(INDIRECT("A2")), ISNUMBER(INDIRECT("B2")), INDIRECT("A2") &gt; 0, INDIRECT("B2") &gt; 0, INDIRECT("A2") = INDIRECT("B2")),
            AND(ISNUMBER(INDIRECT("B2")), ISNUMBER(INDIRECT("C2")), INDIRECT("B2") &gt; 0, INDIRECT("C2") &gt; 0, INDIRECT("B2") = INDIRECT("C2")),
            AND(ISNUMBER(INDIRECT("C2")), ISNUMBER(INDIRECT("D2")), INDIRECT("C2") &gt; 0, INDIRECT("D2") &gt; 0, INDIRECT("C2") = INDIRECT("D2")),
            AND(ISNUMBER(INDIRECT("D2")), ISNUMBER(INDIRECT("E2")), INDIRECT("D2") &gt; 0, INDIRECT("E2") &gt; 0, INDIRECT("D2") = INDIRECT("E2"))
        ),
        L61,
        "0"
    ),
    ""
)</f>
        <v>0</v>
      </c>
      <c r="B90" s="27">
        <v>0.15</v>
      </c>
      <c r="C90" s="69">
        <v>0</v>
      </c>
      <c r="D90" s="69" t="e">
        <f ca="1">IF(A90="x",B90,NA())</f>
        <v>#N/A</v>
      </c>
      <c r="E90" s="122">
        <f ca="1">RANDBETWEEN(1,10)</f>
        <v>10</v>
      </c>
      <c r="F90" s="123" t="s">
        <v>466</v>
      </c>
      <c r="G90" s="124" t="str" cm="1">
        <f t="array" aca="1" ref="G90" ca="1">INDEX(F90:F99,E90,1)</f>
        <v>YASS!</v>
      </c>
      <c r="H90" s="26"/>
      <c r="I90" s="26"/>
      <c r="J90" s="26"/>
      <c r="K90" s="65"/>
      <c r="L90" s="65"/>
      <c r="M90" s="65"/>
      <c r="N90" s="65"/>
      <c r="O90" s="65"/>
      <c r="P90" s="65"/>
      <c r="Q90" s="84">
        <f t="shared" si="5"/>
        <v>-1.3333333333333357</v>
      </c>
      <c r="R90" s="85">
        <f t="shared" si="6"/>
        <v>0.1640100746759931</v>
      </c>
      <c r="S90" s="85" t="e" cm="1">
        <f t="array" ref="S90">_xlfn.IFS(
    FALSE, N("Check if X1 shading is ON"),
    $S$48&lt;&gt;"x", NA(),
    FALSE, N("Check if case is 'LEFT' and x axis value less than z score"),
    AND($D$67 = "LEFT", $Q90 &lt; IF($H$67="", 0, $H$67)), $R90,
    FALSE, N("Check if case is 'RIGHT' and x axis value greater than z score"),
    AND($D$67 = "RIGHT", $Q90 &gt; IF($H$67="", 0, $H$67)), $R90,
    FALSE, N("Check if case is 'TWO' and both directions"),
    AND(
        $D$67 = "TWO",
        OR($Q90 &lt; -ABS($H$67), $Q90 &gt; ABS($H$68))
    ), $R90,
    FALSE, N("Default case: Return NA()"),
    TRUE, NA()
)</f>
        <v>#VALUE!</v>
      </c>
      <c r="T90" s="85" t="e" cm="1">
        <f t="array" ref="T90">_xlfn.IFS(
    FALSE, N("Check if X1 shading is ON"),
    $S$48&lt;&gt;"x", NA(),
    FALSE, N("Check if case is 'LEFT' and x axis value less than z score"),
    AND($D$68 = "LEFT", $Q90 &lt; IF($H$68="", 0, $H$68)), $R90,
    FALSE, N("Check if case is 'RIGHT' and x axis value greater than z score"),
    AND($D$68 = "RIGHT", $Q90 &gt; IF($H$68="", 0, $H$68)), $R90,
    FALSE, N("Default case: Return NA()"),
    TRUE, NA()
)</f>
        <v>#N/A</v>
      </c>
      <c r="U90" s="85" t="e" cm="1">
        <f t="array" ref="U90">_xlfn.IFS(
    FALSE, N("Check if X1 shading is ON"),
    $U$48&lt;&gt;"x", NA(),
    FALSE, N("Check if case is 'LEFT' and x axis value less than z score"),
    AND($D$71 = "LEFT", $Q90 &lt; IF($H$71="", 0, $H$71)), $R90,
    FALSE, N("Check if case is 'RIGHT' and x axis value greater than z score"),
    AND($D$71 = "RIGHT", $Q90 &gt; IF($H$71="", 0, $H$71)), $R90,
    FALSE, N("Check if case is 'TWO' and both directions"),
    AND(
        $D$71 = "TWO",
        OR($Q90 &lt; -ABS($H$71), $Q90 &gt; ABS($H$71))
    ), $R90,
    FALSE, N("Default case: Return NA()"),
    TRUE, NA()
)</f>
        <v>#VALUE!</v>
      </c>
      <c r="V90" s="65"/>
      <c r="W90" s="32">
        <v>-0.66666666666666874</v>
      </c>
      <c r="X90" s="32">
        <v>0.11</v>
      </c>
      <c r="Y90" s="32">
        <f t="shared" si="15"/>
        <v>0.11</v>
      </c>
      <c r="Z90" s="32" t="str">
        <f t="shared" si="16"/>
        <v>x</v>
      </c>
    </row>
    <row r="91" spans="1:26" ht="15.5">
      <c r="A91" s="67"/>
      <c r="B91" s="32"/>
      <c r="C91" s="67"/>
      <c r="D91" s="67"/>
      <c r="E91" s="65"/>
      <c r="F91" s="125" t="s">
        <v>470</v>
      </c>
      <c r="G91" s="65"/>
      <c r="H91" s="26"/>
      <c r="I91" s="26"/>
      <c r="J91" s="26"/>
      <c r="K91" s="65"/>
      <c r="L91" s="65"/>
      <c r="M91" s="65"/>
      <c r="N91" s="65"/>
      <c r="O91" s="65"/>
      <c r="P91" s="65"/>
      <c r="Q91" s="84">
        <f t="shared" si="5"/>
        <v>-1.291666666666669</v>
      </c>
      <c r="R91" s="85">
        <f t="shared" si="6"/>
        <v>0.17322916253851786</v>
      </c>
      <c r="S91" s="85" t="e" cm="1">
        <f t="array" ref="S91">_xlfn.IFS(
    FALSE, N("Check if X1 shading is ON"),
    $S$48&lt;&gt;"x", NA(),
    FALSE, N("Check if case is 'LEFT' and x axis value less than z score"),
    AND($D$67 = "LEFT", $Q91 &lt; IF($H$67="", 0, $H$67)), $R91,
    FALSE, N("Check if case is 'RIGHT' and x axis value greater than z score"),
    AND($D$67 = "RIGHT", $Q91 &gt; IF($H$67="", 0, $H$67)), $R91,
    FALSE, N("Check if case is 'TWO' and both directions"),
    AND(
        $D$67 = "TWO",
        OR($Q91 &lt; -ABS($H$67), $Q91 &gt; ABS($H$68))
    ), $R91,
    FALSE, N("Default case: Return NA()"),
    TRUE, NA()
)</f>
        <v>#VALUE!</v>
      </c>
      <c r="T91" s="85" t="e" cm="1">
        <f t="array" ref="T91">_xlfn.IFS(
    FALSE, N("Check if X1 shading is ON"),
    $S$48&lt;&gt;"x", NA(),
    FALSE, N("Check if case is 'LEFT' and x axis value less than z score"),
    AND($D$68 = "LEFT", $Q91 &lt; IF($H$68="", 0, $H$68)), $R91,
    FALSE, N("Check if case is 'RIGHT' and x axis value greater than z score"),
    AND($D$68 = "RIGHT", $Q91 &gt; IF($H$68="", 0, $H$68)), $R91,
    FALSE, N("Default case: Return NA()"),
    TRUE, NA()
)</f>
        <v>#N/A</v>
      </c>
      <c r="U91" s="85" t="e" cm="1">
        <f t="array" ref="U91">_xlfn.IFS(
    FALSE, N("Check if X1 shading is ON"),
    $U$48&lt;&gt;"x", NA(),
    FALSE, N("Check if case is 'LEFT' and x axis value less than z score"),
    AND($D$71 = "LEFT", $Q91 &lt; IF($H$71="", 0, $H$71)), $R91,
    FALSE, N("Check if case is 'RIGHT' and x axis value greater than z score"),
    AND($D$71 = "RIGHT", $Q91 &gt; IF($H$71="", 0, $H$71)), $R91,
    FALSE, N("Check if case is 'TWO' and both directions"),
    AND(
        $D$71 = "TWO",
        OR($Q91 &lt; -ABS($H$71), $Q91 &gt; ABS($H$71))
    ), $R91,
    FALSE, N("Default case: Return NA()"),
    TRUE, NA()
)</f>
        <v>#VALUE!</v>
      </c>
      <c r="V91" s="65"/>
      <c r="W91" s="32">
        <v>-0.50000000000000222</v>
      </c>
      <c r="X91" s="32">
        <v>0.11</v>
      </c>
      <c r="Y91" s="32">
        <f t="shared" si="15"/>
        <v>0.11</v>
      </c>
      <c r="Z91" s="32" t="str">
        <f t="shared" si="16"/>
        <v>x</v>
      </c>
    </row>
    <row r="92" spans="1:26" ht="15.5">
      <c r="A92" s="67"/>
      <c r="B92" s="26"/>
      <c r="C92" s="32"/>
      <c r="D92" s="67"/>
      <c r="E92" s="65"/>
      <c r="F92" s="125" t="s">
        <v>472</v>
      </c>
      <c r="G92" s="65"/>
      <c r="H92" s="26"/>
      <c r="I92" s="26"/>
      <c r="J92" s="26"/>
      <c r="K92" s="65"/>
      <c r="L92" s="65"/>
      <c r="M92" s="65"/>
      <c r="N92" s="65"/>
      <c r="O92" s="65"/>
      <c r="P92" s="65"/>
      <c r="Q92" s="84">
        <f t="shared" si="5"/>
        <v>-1.2500000000000022</v>
      </c>
      <c r="R92" s="85">
        <f t="shared" si="6"/>
        <v>0.18264908538902141</v>
      </c>
      <c r="S92" s="85" t="e" cm="1">
        <f t="array" ref="S92">_xlfn.IFS(
    FALSE, N("Check if X1 shading is ON"),
    $S$48&lt;&gt;"x", NA(),
    FALSE, N("Check if case is 'LEFT' and x axis value less than z score"),
    AND($D$67 = "LEFT", $Q92 &lt; IF($H$67="", 0, $H$67)), $R92,
    FALSE, N("Check if case is 'RIGHT' and x axis value greater than z score"),
    AND($D$67 = "RIGHT", $Q92 &gt; IF($H$67="", 0, $H$67)), $R92,
    FALSE, N("Check if case is 'TWO' and both directions"),
    AND(
        $D$67 = "TWO",
        OR($Q92 &lt; -ABS($H$67), $Q92 &gt; ABS($H$68))
    ), $R92,
    FALSE, N("Default case: Return NA()"),
    TRUE, NA()
)</f>
        <v>#VALUE!</v>
      </c>
      <c r="T92" s="85" t="e" cm="1">
        <f t="array" ref="T92">_xlfn.IFS(
    FALSE, N("Check if X1 shading is ON"),
    $S$48&lt;&gt;"x", NA(),
    FALSE, N("Check if case is 'LEFT' and x axis value less than z score"),
    AND($D$68 = "LEFT", $Q92 &lt; IF($H$68="", 0, $H$68)), $R92,
    FALSE, N("Check if case is 'RIGHT' and x axis value greater than z score"),
    AND($D$68 = "RIGHT", $Q92 &gt; IF($H$68="", 0, $H$68)), $R92,
    FALSE, N("Default case: Return NA()"),
    TRUE, NA()
)</f>
        <v>#N/A</v>
      </c>
      <c r="U92" s="85" t="e" cm="1">
        <f t="array" ref="U92">_xlfn.IFS(
    FALSE, N("Check if X1 shading is ON"),
    $U$48&lt;&gt;"x", NA(),
    FALSE, N("Check if case is 'LEFT' and x axis value less than z score"),
    AND($D$71 = "LEFT", $Q92 &lt; IF($H$71="", 0, $H$71)), $R92,
    FALSE, N("Check if case is 'RIGHT' and x axis value greater than z score"),
    AND($D$71 = "RIGHT", $Q92 &gt; IF($H$71="", 0, $H$71)), $R92,
    FALSE, N("Check if case is 'TWO' and both directions"),
    AND(
        $D$71 = "TWO",
        OR($Q92 &lt; -ABS($H$71), $Q92 &gt; ABS($H$71))
    ), $R92,
    FALSE, N("Default case: Return NA()"),
    TRUE, NA()
)</f>
        <v>#VALUE!</v>
      </c>
      <c r="V92" s="65"/>
      <c r="W92" s="32">
        <v>-0.33333333333333548</v>
      </c>
      <c r="X92" s="32">
        <v>0.11</v>
      </c>
      <c r="Y92" s="32">
        <f t="shared" si="15"/>
        <v>0.11</v>
      </c>
      <c r="Z92" s="32" t="str">
        <f t="shared" si="16"/>
        <v>x</v>
      </c>
    </row>
    <row r="93" spans="1:26" ht="15.5">
      <c r="A93" s="67"/>
      <c r="B93" s="26"/>
      <c r="C93" s="32"/>
      <c r="D93" s="67"/>
      <c r="E93" s="65"/>
      <c r="F93" s="125" t="s">
        <v>474</v>
      </c>
      <c r="G93" s="65"/>
      <c r="H93" s="26"/>
      <c r="I93" s="26"/>
      <c r="J93" s="26"/>
      <c r="K93" s="65"/>
      <c r="L93" s="65"/>
      <c r="M93" s="65"/>
      <c r="N93" s="65"/>
      <c r="O93" s="65"/>
      <c r="P93" s="65"/>
      <c r="Q93" s="84">
        <f t="shared" si="5"/>
        <v>-1.2083333333333355</v>
      </c>
      <c r="R93" s="85">
        <f t="shared" si="6"/>
        <v>0.19224719608678109</v>
      </c>
      <c r="S93" s="85" t="e" cm="1">
        <f t="array" ref="S93">_xlfn.IFS(
    FALSE, N("Check if X1 shading is ON"),
    $S$48&lt;&gt;"x", NA(),
    FALSE, N("Check if case is 'LEFT' and x axis value less than z score"),
    AND($D$67 = "LEFT", $Q93 &lt; IF($H$67="", 0, $H$67)), $R93,
    FALSE, N("Check if case is 'RIGHT' and x axis value greater than z score"),
    AND($D$67 = "RIGHT", $Q93 &gt; IF($H$67="", 0, $H$67)), $R93,
    FALSE, N("Check if case is 'TWO' and both directions"),
    AND(
        $D$67 = "TWO",
        OR($Q93 &lt; -ABS($H$67), $Q93 &gt; ABS($H$68))
    ), $R93,
    FALSE, N("Default case: Return NA()"),
    TRUE, NA()
)</f>
        <v>#VALUE!</v>
      </c>
      <c r="T93" s="85" t="e" cm="1">
        <f t="array" ref="T93">_xlfn.IFS(
    FALSE, N("Check if X1 shading is ON"),
    $S$48&lt;&gt;"x", NA(),
    FALSE, N("Check if case is 'LEFT' and x axis value less than z score"),
    AND($D$68 = "LEFT", $Q93 &lt; IF($H$68="", 0, $H$68)), $R93,
    FALSE, N("Check if case is 'RIGHT' and x axis value greater than z score"),
    AND($D$68 = "RIGHT", $Q93 &gt; IF($H$68="", 0, $H$68)), $R93,
    FALSE, N("Default case: Return NA()"),
    TRUE, NA()
)</f>
        <v>#N/A</v>
      </c>
      <c r="U93" s="85" t="e" cm="1">
        <f t="array" ref="U93">_xlfn.IFS(
    FALSE, N("Check if X1 shading is ON"),
    $U$48&lt;&gt;"x", NA(),
    FALSE, N("Check if case is 'LEFT' and x axis value less than z score"),
    AND($D$71 = "LEFT", $Q93 &lt; IF($H$71="", 0, $H$71)), $R93,
    FALSE, N("Check if case is 'RIGHT' and x axis value greater than z score"),
    AND($D$71 = "RIGHT", $Q93 &gt; IF($H$71="", 0, $H$71)), $R93,
    FALSE, N("Check if case is 'TWO' and both directions"),
    AND(
        $D$71 = "TWO",
        OR($Q93 &lt; -ABS($H$71), $Q93 &gt; ABS($H$71))
    ), $R93,
    FALSE, N("Default case: Return NA()"),
    TRUE, NA()
)</f>
        <v>#VALUE!</v>
      </c>
      <c r="V93" s="65"/>
      <c r="W93" s="32">
        <v>-0.16666666666666879</v>
      </c>
      <c r="X93" s="32">
        <v>0.11</v>
      </c>
      <c r="Y93" s="32">
        <f t="shared" si="15"/>
        <v>0.11</v>
      </c>
      <c r="Z93" s="32" t="str">
        <f t="shared" si="16"/>
        <v>x</v>
      </c>
    </row>
    <row r="94" spans="1:26" ht="15.5">
      <c r="A94" s="67"/>
      <c r="B94" s="26"/>
      <c r="C94" s="32"/>
      <c r="D94" s="67"/>
      <c r="E94" s="65"/>
      <c r="F94" s="125" t="s">
        <v>478</v>
      </c>
      <c r="G94" s="65"/>
      <c r="H94" s="26"/>
      <c r="I94" s="26"/>
      <c r="J94" s="26"/>
      <c r="K94" s="65"/>
      <c r="L94" s="65"/>
      <c r="M94" s="65"/>
      <c r="N94" s="65"/>
      <c r="O94" s="65"/>
      <c r="P94" s="65"/>
      <c r="Q94" s="84">
        <f t="shared" si="5"/>
        <v>-1.1666666666666687</v>
      </c>
      <c r="R94" s="85">
        <f t="shared" si="6"/>
        <v>0.20199868555405839</v>
      </c>
      <c r="S94" s="85" t="e" cm="1">
        <f t="array" ref="S94">_xlfn.IFS(
    FALSE, N("Check if X1 shading is ON"),
    $S$48&lt;&gt;"x", NA(),
    FALSE, N("Check if case is 'LEFT' and x axis value less than z score"),
    AND($D$67 = "LEFT", $Q94 &lt; IF($H$67="", 0, $H$67)), $R94,
    FALSE, N("Check if case is 'RIGHT' and x axis value greater than z score"),
    AND($D$67 = "RIGHT", $Q94 &gt; IF($H$67="", 0, $H$67)), $R94,
    FALSE, N("Check if case is 'TWO' and both directions"),
    AND(
        $D$67 = "TWO",
        OR($Q94 &lt; -ABS($H$67), $Q94 &gt; ABS($H$68))
    ), $R94,
    FALSE, N("Default case: Return NA()"),
    TRUE, NA()
)</f>
        <v>#VALUE!</v>
      </c>
      <c r="T94" s="85" t="e" cm="1">
        <f t="array" ref="T94">_xlfn.IFS(
    FALSE, N("Check if X1 shading is ON"),
    $S$48&lt;&gt;"x", NA(),
    FALSE, N("Check if case is 'LEFT' and x axis value less than z score"),
    AND($D$68 = "LEFT", $Q94 &lt; IF($H$68="", 0, $H$68)), $R94,
    FALSE, N("Check if case is 'RIGHT' and x axis value greater than z score"),
    AND($D$68 = "RIGHT", $Q94 &gt; IF($H$68="", 0, $H$68)), $R94,
    FALSE, N("Default case: Return NA()"),
    TRUE, NA()
)</f>
        <v>#N/A</v>
      </c>
      <c r="U94" s="85" t="e" cm="1">
        <f t="array" ref="U94">_xlfn.IFS(
    FALSE, N("Check if X1 shading is ON"),
    $U$48&lt;&gt;"x", NA(),
    FALSE, N("Check if case is 'LEFT' and x axis value less than z score"),
    AND($D$71 = "LEFT", $Q94 &lt; IF($H$71="", 0, $H$71)), $R94,
    FALSE, N("Check if case is 'RIGHT' and x axis value greater than z score"),
    AND($D$71 = "RIGHT", $Q94 &gt; IF($H$71="", 0, $H$71)), $R94,
    FALSE, N("Check if case is 'TWO' and both directions"),
    AND(
        $D$71 = "TWO",
        OR($Q94 &lt; -ABS($H$71), $Q94 &gt; ABS($H$71))
    ), $R94,
    FALSE, N("Default case: Return NA()"),
    TRUE, NA()
)</f>
        <v>#VALUE!</v>
      </c>
      <c r="V94" s="65"/>
      <c r="W94" s="32">
        <v>0.16666666666666449</v>
      </c>
      <c r="X94" s="32">
        <v>0.11</v>
      </c>
      <c r="Y94" s="32">
        <f t="shared" si="15"/>
        <v>0.11</v>
      </c>
      <c r="Z94" s="32" t="str">
        <f t="shared" si="16"/>
        <v>x</v>
      </c>
    </row>
    <row r="95" spans="1:26" ht="15.5">
      <c r="A95" s="67"/>
      <c r="B95" s="26"/>
      <c r="C95" s="32"/>
      <c r="D95" s="67"/>
      <c r="E95" s="65"/>
      <c r="F95" s="125" t="s">
        <v>482</v>
      </c>
      <c r="G95" s="65"/>
      <c r="H95" s="26"/>
      <c r="I95" s="26"/>
      <c r="J95" s="26"/>
      <c r="K95" s="65"/>
      <c r="L95" s="65"/>
      <c r="M95" s="65"/>
      <c r="N95" s="65"/>
      <c r="O95" s="65"/>
      <c r="P95" s="65"/>
      <c r="Q95" s="84">
        <f t="shared" si="5"/>
        <v>-1.125000000000002</v>
      </c>
      <c r="R95" s="85">
        <f t="shared" si="6"/>
        <v>0.21187664577569898</v>
      </c>
      <c r="S95" s="85" t="e" cm="1">
        <f t="array" ref="S95">_xlfn.IFS(
    FALSE, N("Check if X1 shading is ON"),
    $S$48&lt;&gt;"x", NA(),
    FALSE, N("Check if case is 'LEFT' and x axis value less than z score"),
    AND($D$67 = "LEFT", $Q95 &lt; IF($H$67="", 0, $H$67)), $R95,
    FALSE, N("Check if case is 'RIGHT' and x axis value greater than z score"),
    AND($D$67 = "RIGHT", $Q95 &gt; IF($H$67="", 0, $H$67)), $R95,
    FALSE, N("Check if case is 'TWO' and both directions"),
    AND(
        $D$67 = "TWO",
        OR($Q95 &lt; -ABS($H$67), $Q95 &gt; ABS($H$68))
    ), $R95,
    FALSE, N("Default case: Return NA()"),
    TRUE, NA()
)</f>
        <v>#VALUE!</v>
      </c>
      <c r="T95" s="85" t="e" cm="1">
        <f t="array" ref="T95">_xlfn.IFS(
    FALSE, N("Check if X1 shading is ON"),
    $S$48&lt;&gt;"x", NA(),
    FALSE, N("Check if case is 'LEFT' and x axis value less than z score"),
    AND($D$68 = "LEFT", $Q95 &lt; IF($H$68="", 0, $H$68)), $R95,
    FALSE, N("Check if case is 'RIGHT' and x axis value greater than z score"),
    AND($D$68 = "RIGHT", $Q95 &gt; IF($H$68="", 0, $H$68)), $R95,
    FALSE, N("Default case: Return NA()"),
    TRUE, NA()
)</f>
        <v>#N/A</v>
      </c>
      <c r="U95" s="85" t="e" cm="1">
        <f t="array" ref="U95">_xlfn.IFS(
    FALSE, N("Check if X1 shading is ON"),
    $U$48&lt;&gt;"x", NA(),
    FALSE, N("Check if case is 'LEFT' and x axis value less than z score"),
    AND($D$71 = "LEFT", $Q95 &lt; IF($H$71="", 0, $H$71)), $R95,
    FALSE, N("Check if case is 'RIGHT' and x axis value greater than z score"),
    AND($D$71 = "RIGHT", $Q95 &gt; IF($H$71="", 0, $H$71)), $R95,
    FALSE, N("Check if case is 'TWO' and both directions"),
    AND(
        $D$71 = "TWO",
        OR($Q95 &lt; -ABS($H$71), $Q95 &gt; ABS($H$71))
    ), $R95,
    FALSE, N("Default case: Return NA()"),
    TRUE, NA()
)</f>
        <v>#VALUE!</v>
      </c>
      <c r="V95" s="65"/>
      <c r="W95" s="32">
        <v>0.33333333333333115</v>
      </c>
      <c r="X95" s="32">
        <v>0.11</v>
      </c>
      <c r="Y95" s="32">
        <f t="shared" si="15"/>
        <v>0.11</v>
      </c>
      <c r="Z95" s="32" t="str">
        <f t="shared" si="16"/>
        <v>x</v>
      </c>
    </row>
    <row r="96" spans="1:26" ht="15.5">
      <c r="A96" s="67"/>
      <c r="B96" s="32"/>
      <c r="C96" s="32"/>
      <c r="D96" s="67"/>
      <c r="E96" s="65"/>
      <c r="F96" s="125" t="s">
        <v>485</v>
      </c>
      <c r="G96" s="65"/>
      <c r="H96" s="26"/>
      <c r="I96" s="26"/>
      <c r="J96" s="26"/>
      <c r="K96" s="65"/>
      <c r="L96" s="65"/>
      <c r="M96" s="65"/>
      <c r="N96" s="65"/>
      <c r="O96" s="65"/>
      <c r="P96" s="65"/>
      <c r="Q96" s="84">
        <f t="shared" si="5"/>
        <v>-1.0833333333333353</v>
      </c>
      <c r="R96" s="85">
        <f t="shared" si="6"/>
        <v>0.22185215470573549</v>
      </c>
      <c r="S96" s="85" t="e" cm="1">
        <f t="array" ref="S96">_xlfn.IFS(
    FALSE, N("Check if X1 shading is ON"),
    $S$48&lt;&gt;"x", NA(),
    FALSE, N("Check if case is 'LEFT' and x axis value less than z score"),
    AND($D$67 = "LEFT", $Q96 &lt; IF($H$67="", 0, $H$67)), $R96,
    FALSE, N("Check if case is 'RIGHT' and x axis value greater than z score"),
    AND($D$67 = "RIGHT", $Q96 &gt; IF($H$67="", 0, $H$67)), $R96,
    FALSE, N("Check if case is 'TWO' and both directions"),
    AND(
        $D$67 = "TWO",
        OR($Q96 &lt; -ABS($H$67), $Q96 &gt; ABS($H$68))
    ), $R96,
    FALSE, N("Default case: Return NA()"),
    TRUE, NA()
)</f>
        <v>#VALUE!</v>
      </c>
      <c r="T96" s="85" t="e" cm="1">
        <f t="array" ref="T96">_xlfn.IFS(
    FALSE, N("Check if X1 shading is ON"),
    $S$48&lt;&gt;"x", NA(),
    FALSE, N("Check if case is 'LEFT' and x axis value less than z score"),
    AND($D$68 = "LEFT", $Q96 &lt; IF($H$68="", 0, $H$68)), $R96,
    FALSE, N("Check if case is 'RIGHT' and x axis value greater than z score"),
    AND($D$68 = "RIGHT", $Q96 &gt; IF($H$68="", 0, $H$68)), $R96,
    FALSE, N("Default case: Return NA()"),
    TRUE, NA()
)</f>
        <v>#N/A</v>
      </c>
      <c r="U96" s="85" t="e" cm="1">
        <f t="array" ref="U96">_xlfn.IFS(
    FALSE, N("Check if X1 shading is ON"),
    $U$48&lt;&gt;"x", NA(),
    FALSE, N("Check if case is 'LEFT' and x axis value less than z score"),
    AND($D$71 = "LEFT", $Q96 &lt; IF($H$71="", 0, $H$71)), $R96,
    FALSE, N("Check if case is 'RIGHT' and x axis value greater than z score"),
    AND($D$71 = "RIGHT", $Q96 &gt; IF($H$71="", 0, $H$71)), $R96,
    FALSE, N("Check if case is 'TWO' and both directions"),
    AND(
        $D$71 = "TWO",
        OR($Q96 &lt; -ABS($H$71), $Q96 &gt; ABS($H$71))
    ), $R96,
    FALSE, N("Default case: Return NA()"),
    TRUE, NA()
)</f>
        <v>#VALUE!</v>
      </c>
      <c r="V96" s="65"/>
      <c r="W96" s="32">
        <v>0.49999999999999789</v>
      </c>
      <c r="X96" s="32">
        <v>0.11</v>
      </c>
      <c r="Y96" s="32">
        <f t="shared" si="15"/>
        <v>0.11</v>
      </c>
      <c r="Z96" s="32" t="str">
        <f t="shared" si="16"/>
        <v>x</v>
      </c>
    </row>
    <row r="97" spans="1:26" ht="15.5">
      <c r="A97" s="67"/>
      <c r="B97" s="32"/>
      <c r="C97" s="32"/>
      <c r="D97" s="67"/>
      <c r="E97" s="65"/>
      <c r="F97" s="125" t="s">
        <v>489</v>
      </c>
      <c r="G97" s="65"/>
      <c r="H97" s="26"/>
      <c r="I97" s="26"/>
      <c r="J97" s="26"/>
      <c r="K97" s="65"/>
      <c r="L97" s="65"/>
      <c r="M97" s="65"/>
      <c r="N97" s="65"/>
      <c r="O97" s="65"/>
      <c r="P97" s="65"/>
      <c r="Q97" s="84">
        <f t="shared" si="5"/>
        <v>-1.0416666666666685</v>
      </c>
      <c r="R97" s="85">
        <f t="shared" si="6"/>
        <v>0.23189438328624226</v>
      </c>
      <c r="S97" s="85" t="e" cm="1">
        <f t="array" ref="S97">_xlfn.IFS(
    FALSE, N("Check if X1 shading is ON"),
    $S$48&lt;&gt;"x", NA(),
    FALSE, N("Check if case is 'LEFT' and x axis value less than z score"),
    AND($D$67 = "LEFT", $Q97 &lt; IF($H$67="", 0, $H$67)), $R97,
    FALSE, N("Check if case is 'RIGHT' and x axis value greater than z score"),
    AND($D$67 = "RIGHT", $Q97 &gt; IF($H$67="", 0, $H$67)), $R97,
    FALSE, N("Check if case is 'TWO' and both directions"),
    AND(
        $D$67 = "TWO",
        OR($Q97 &lt; -ABS($H$67), $Q97 &gt; ABS($H$68))
    ), $R97,
    FALSE, N("Default case: Return NA()"),
    TRUE, NA()
)</f>
        <v>#VALUE!</v>
      </c>
      <c r="T97" s="85" t="e" cm="1">
        <f t="array" ref="T97">_xlfn.IFS(
    FALSE, N("Check if X1 shading is ON"),
    $S$48&lt;&gt;"x", NA(),
    FALSE, N("Check if case is 'LEFT' and x axis value less than z score"),
    AND($D$68 = "LEFT", $Q97 &lt; IF($H$68="", 0, $H$68)), $R97,
    FALSE, N("Check if case is 'RIGHT' and x axis value greater than z score"),
    AND($D$68 = "RIGHT", $Q97 &gt; IF($H$68="", 0, $H$68)), $R97,
    FALSE, N("Default case: Return NA()"),
    TRUE, NA()
)</f>
        <v>#N/A</v>
      </c>
      <c r="U97" s="85" t="e" cm="1">
        <f t="array" ref="U97">_xlfn.IFS(
    FALSE, N("Check if X1 shading is ON"),
    $U$48&lt;&gt;"x", NA(),
    FALSE, N("Check if case is 'LEFT' and x axis value less than z score"),
    AND($D$71 = "LEFT", $Q97 &lt; IF($H$71="", 0, $H$71)), $R97,
    FALSE, N("Check if case is 'RIGHT' and x axis value greater than z score"),
    AND($D$71 = "RIGHT", $Q97 &gt; IF($H$71="", 0, $H$71)), $R97,
    FALSE, N("Check if case is 'TWO' and both directions"),
    AND(
        $D$71 = "TWO",
        OR($Q97 &lt; -ABS($H$71), $Q97 &gt; ABS($H$71))
    ), $R97,
    FALSE, N("Default case: Return NA()"),
    TRUE, NA()
)</f>
        <v>#VALUE!</v>
      </c>
      <c r="V97" s="65"/>
      <c r="W97" s="32">
        <v>0.66666666666666441</v>
      </c>
      <c r="X97" s="32">
        <v>0.11</v>
      </c>
      <c r="Y97" s="32">
        <f t="shared" si="15"/>
        <v>0.11</v>
      </c>
      <c r="Z97" s="32" t="str">
        <f t="shared" si="16"/>
        <v>x</v>
      </c>
    </row>
    <row r="98" spans="1:26" ht="15.5">
      <c r="A98" s="67"/>
      <c r="B98" s="32"/>
      <c r="C98" s="32"/>
      <c r="D98" s="67"/>
      <c r="E98" s="65"/>
      <c r="F98" s="125" t="s">
        <v>492</v>
      </c>
      <c r="G98" s="65"/>
      <c r="H98" s="26"/>
      <c r="I98" s="26"/>
      <c r="J98" s="26"/>
      <c r="K98" s="65"/>
      <c r="L98" s="65"/>
      <c r="M98" s="65"/>
      <c r="N98" s="65"/>
      <c r="O98" s="65"/>
      <c r="P98" s="65"/>
      <c r="Q98" s="84">
        <f t="shared" si="5"/>
        <v>-1.0000000000000018</v>
      </c>
      <c r="R98" s="85">
        <f t="shared" si="6"/>
        <v>0.24197072451914292</v>
      </c>
      <c r="S98" s="85" t="e" cm="1">
        <f t="array" ref="S98">_xlfn.IFS(
    FALSE, N("Check if X1 shading is ON"),
    $S$48&lt;&gt;"x", NA(),
    FALSE, N("Check if case is 'LEFT' and x axis value less than z score"),
    AND($D$67 = "LEFT", $Q98 &lt; IF($H$67="", 0, $H$67)), $R98,
    FALSE, N("Check if case is 'RIGHT' and x axis value greater than z score"),
    AND($D$67 = "RIGHT", $Q98 &gt; IF($H$67="", 0, $H$67)), $R98,
    FALSE, N("Check if case is 'TWO' and both directions"),
    AND(
        $D$67 = "TWO",
        OR($Q98 &lt; -ABS($H$67), $Q98 &gt; ABS($H$68))
    ), $R98,
    FALSE, N("Default case: Return NA()"),
    TRUE, NA()
)</f>
        <v>#VALUE!</v>
      </c>
      <c r="T98" s="85" t="e" cm="1">
        <f t="array" ref="T98">_xlfn.IFS(
    FALSE, N("Check if X1 shading is ON"),
    $S$48&lt;&gt;"x", NA(),
    FALSE, N("Check if case is 'LEFT' and x axis value less than z score"),
    AND($D$68 = "LEFT", $Q98 &lt; IF($H$68="", 0, $H$68)), $R98,
    FALSE, N("Check if case is 'RIGHT' and x axis value greater than z score"),
    AND($D$68 = "RIGHT", $Q98 &gt; IF($H$68="", 0, $H$68)), $R98,
    FALSE, N("Default case: Return NA()"),
    TRUE, NA()
)</f>
        <v>#N/A</v>
      </c>
      <c r="U98" s="85" t="e" cm="1">
        <f t="array" ref="U98">_xlfn.IFS(
    FALSE, N("Check if X1 shading is ON"),
    $U$48&lt;&gt;"x", NA(),
    FALSE, N("Check if case is 'LEFT' and x axis value less than z score"),
    AND($D$71 = "LEFT", $Q98 &lt; IF($H$71="", 0, $H$71)), $R98,
    FALSE, N("Check if case is 'RIGHT' and x axis value greater than z score"),
    AND($D$71 = "RIGHT", $Q98 &gt; IF($H$71="", 0, $H$71)), $R98,
    FALSE, N("Check if case is 'TWO' and both directions"),
    AND(
        $D$71 = "TWO",
        OR($Q98 &lt; -ABS($H$71), $Q98 &gt; ABS($H$71))
    ), $R98,
    FALSE, N("Default case: Return NA()"),
    TRUE, NA()
)</f>
        <v>#VALUE!</v>
      </c>
      <c r="V98" s="65"/>
      <c r="W98" s="32">
        <v>0.83333333333333093</v>
      </c>
      <c r="X98" s="32">
        <v>0.11</v>
      </c>
      <c r="Y98" s="32">
        <f t="shared" si="15"/>
        <v>0.11</v>
      </c>
      <c r="Z98" s="32" t="str">
        <f t="shared" si="16"/>
        <v>x</v>
      </c>
    </row>
    <row r="99" spans="1:26" ht="15.5">
      <c r="A99" s="67"/>
      <c r="B99" s="32"/>
      <c r="C99" s="32"/>
      <c r="D99" s="67"/>
      <c r="E99" s="65"/>
      <c r="F99" s="125" t="s">
        <v>494</v>
      </c>
      <c r="G99" s="65"/>
      <c r="H99" s="26"/>
      <c r="I99" s="26"/>
      <c r="J99" s="26"/>
      <c r="K99" s="65"/>
      <c r="L99" s="65"/>
      <c r="M99" s="65"/>
      <c r="N99" s="65"/>
      <c r="O99" s="65"/>
      <c r="P99" s="65"/>
      <c r="Q99" s="84">
        <f t="shared" si="5"/>
        <v>-0.95833333333333515</v>
      </c>
      <c r="R99" s="85">
        <f t="shared" si="6"/>
        <v>0.25204694425504476</v>
      </c>
      <c r="S99" s="85" t="e" cm="1">
        <f t="array" ref="S99">_xlfn.IFS(
    FALSE, N("Check if X1 shading is ON"),
    $S$48&lt;&gt;"x", NA(),
    FALSE, N("Check if case is 'LEFT' and x axis value less than z score"),
    AND($D$67 = "LEFT", $Q99 &lt; IF($H$67="", 0, $H$67)), $R99,
    FALSE, N("Check if case is 'RIGHT' and x axis value greater than z score"),
    AND($D$67 = "RIGHT", $Q99 &gt; IF($H$67="", 0, $H$67)), $R99,
    FALSE, N("Check if case is 'TWO' and both directions"),
    AND(
        $D$67 = "TWO",
        OR($Q99 &lt; -ABS($H$67), $Q99 &gt; ABS($H$68))
    ), $R99,
    FALSE, N("Default case: Return NA()"),
    TRUE, NA()
)</f>
        <v>#VALUE!</v>
      </c>
      <c r="T99" s="85" t="e" cm="1">
        <f t="array" ref="T99">_xlfn.IFS(
    FALSE, N("Check if X1 shading is ON"),
    $S$48&lt;&gt;"x", NA(),
    FALSE, N("Check if case is 'LEFT' and x axis value less than z score"),
    AND($D$68 = "LEFT", $Q99 &lt; IF($H$68="", 0, $H$68)), $R99,
    FALSE, N("Check if case is 'RIGHT' and x axis value greater than z score"),
    AND($D$68 = "RIGHT", $Q99 &gt; IF($H$68="", 0, $H$68)), $R99,
    FALSE, N("Default case: Return NA()"),
    TRUE, NA()
)</f>
        <v>#N/A</v>
      </c>
      <c r="U99" s="85" t="e" cm="1">
        <f t="array" ref="U99">_xlfn.IFS(
    FALSE, N("Check if X1 shading is ON"),
    $U$48&lt;&gt;"x", NA(),
    FALSE, N("Check if case is 'LEFT' and x axis value less than z score"),
    AND($D$71 = "LEFT", $Q99 &lt; IF($H$71="", 0, $H$71)), $R99,
    FALSE, N("Check if case is 'RIGHT' and x axis value greater than z score"),
    AND($D$71 = "RIGHT", $Q99 &gt; IF($H$71="", 0, $H$71)), $R99,
    FALSE, N("Check if case is 'TWO' and both directions"),
    AND(
        $D$71 = "TWO",
        OR($Q99 &lt; -ABS($H$71), $Q99 &gt; ABS($H$71))
    ), $R99,
    FALSE, N("Default case: Return NA()"),
    TRUE, NA()
)</f>
        <v>#VALUE!</v>
      </c>
      <c r="V99" s="65"/>
      <c r="W99" s="32">
        <v>1.1666666666666643</v>
      </c>
      <c r="X99" s="32">
        <v>0.11</v>
      </c>
      <c r="Y99" s="32">
        <f t="shared" si="15"/>
        <v>0.11</v>
      </c>
      <c r="Z99" s="32" t="str">
        <f t="shared" si="16"/>
        <v>x</v>
      </c>
    </row>
    <row r="100" spans="1:26" ht="15.5">
      <c r="A100" s="26"/>
      <c r="B100" s="26"/>
      <c r="C100" s="26"/>
      <c r="D100" s="26"/>
      <c r="E100" s="26"/>
      <c r="F100" s="26"/>
      <c r="G100" s="26"/>
      <c r="H100" s="26"/>
      <c r="I100" s="26"/>
      <c r="J100" s="65"/>
      <c r="K100" s="65"/>
      <c r="L100" s="65"/>
      <c r="M100" s="65"/>
      <c r="N100" s="65"/>
      <c r="O100" s="65"/>
      <c r="P100" s="65"/>
      <c r="Q100" s="84">
        <f t="shared" si="5"/>
        <v>-0.91666666666666852</v>
      </c>
      <c r="R100" s="85">
        <f t="shared" si="6"/>
        <v>0.262087353078301</v>
      </c>
      <c r="S100" s="85" t="e" cm="1">
        <f t="array" ref="S100">_xlfn.IFS(
    FALSE, N("Check if X1 shading is ON"),
    $S$48&lt;&gt;"x", NA(),
    FALSE, N("Check if case is 'LEFT' and x axis value less than z score"),
    AND($D$67 = "LEFT", $Q100 &lt; IF($H$67="", 0, $H$67)), $R100,
    FALSE, N("Check if case is 'RIGHT' and x axis value greater than z score"),
    AND($D$67 = "RIGHT", $Q100 &gt; IF($H$67="", 0, $H$67)), $R100,
    FALSE, N("Check if case is 'TWO' and both directions"),
    AND(
        $D$67 = "TWO",
        OR($Q100 &lt; -ABS($H$67), $Q100 &gt; ABS($H$68))
    ), $R100,
    FALSE, N("Default case: Return NA()"),
    TRUE, NA()
)</f>
        <v>#VALUE!</v>
      </c>
      <c r="T100" s="85" t="e" cm="1">
        <f t="array" ref="T100">_xlfn.IFS(
    FALSE, N("Check if X1 shading is ON"),
    $S$48&lt;&gt;"x", NA(),
    FALSE, N("Check if case is 'LEFT' and x axis value less than z score"),
    AND($D$68 = "LEFT", $Q100 &lt; IF($H$68="", 0, $H$68)), $R100,
    FALSE, N("Check if case is 'RIGHT' and x axis value greater than z score"),
    AND($D$68 = "RIGHT", $Q100 &gt; IF($H$68="", 0, $H$68)), $R100,
    FALSE, N("Default case: Return NA()"),
    TRUE, NA()
)</f>
        <v>#N/A</v>
      </c>
      <c r="U100" s="85" t="e" cm="1">
        <f t="array" ref="U100">_xlfn.IFS(
    FALSE, N("Check if X1 shading is ON"),
    $U$48&lt;&gt;"x", NA(),
    FALSE, N("Check if case is 'LEFT' and x axis value less than z score"),
    AND($D$71 = "LEFT", $Q100 &lt; IF($H$71="", 0, $H$71)), $R100,
    FALSE, N("Check if case is 'RIGHT' and x axis value greater than z score"),
    AND($D$71 = "RIGHT", $Q100 &gt; IF($H$71="", 0, $H$71)), $R100,
    FALSE, N("Check if case is 'TWO' and both directions"),
    AND(
        $D$71 = "TWO",
        OR($Q100 &lt; -ABS($H$71), $Q100 &gt; ABS($H$71))
    ), $R100,
    FALSE, N("Default case: Return NA()"),
    TRUE, NA()
)</f>
        <v>#VALUE!</v>
      </c>
      <c r="V100" s="65"/>
      <c r="W100" s="32">
        <v>1.3333333333333313</v>
      </c>
      <c r="X100" s="32">
        <v>0.11</v>
      </c>
      <c r="Y100" s="32">
        <f t="shared" si="15"/>
        <v>0.11</v>
      </c>
      <c r="Z100" s="32" t="str">
        <f t="shared" si="16"/>
        <v>x</v>
      </c>
    </row>
    <row r="101" spans="1:26" ht="15.5">
      <c r="A101" s="26"/>
      <c r="B101" s="26"/>
      <c r="C101" s="26"/>
      <c r="D101" s="26"/>
      <c r="E101" s="26"/>
      <c r="F101" s="26"/>
      <c r="G101" s="26"/>
      <c r="H101" s="26"/>
      <c r="I101" s="26"/>
      <c r="J101" s="65"/>
      <c r="K101" s="65"/>
      <c r="L101" s="65"/>
      <c r="M101" s="65"/>
      <c r="N101" s="65"/>
      <c r="O101" s="65"/>
      <c r="P101" s="65"/>
      <c r="Q101" s="84">
        <f t="shared" si="5"/>
        <v>-0.87500000000000189</v>
      </c>
      <c r="R101" s="85">
        <f t="shared" si="6"/>
        <v>0.27205499837854308</v>
      </c>
      <c r="S101" s="85" t="e" cm="1">
        <f t="array" ref="S101">_xlfn.IFS(
    FALSE, N("Check if X1 shading is ON"),
    $S$48&lt;&gt;"x", NA(),
    FALSE, N("Check if case is 'LEFT' and x axis value less than z score"),
    AND($D$67 = "LEFT", $Q101 &lt; IF($H$67="", 0, $H$67)), $R101,
    FALSE, N("Check if case is 'RIGHT' and x axis value greater than z score"),
    AND($D$67 = "RIGHT", $Q101 &gt; IF($H$67="", 0, $H$67)), $R101,
    FALSE, N("Check if case is 'TWO' and both directions"),
    AND(
        $D$67 = "TWO",
        OR($Q101 &lt; -ABS($H$67), $Q101 &gt; ABS($H$68))
    ), $R101,
    FALSE, N("Default case: Return NA()"),
    TRUE, NA()
)</f>
        <v>#VALUE!</v>
      </c>
      <c r="T101" s="85" t="e" cm="1">
        <f t="array" ref="T101">_xlfn.IFS(
    FALSE, N("Check if X1 shading is ON"),
    $S$48&lt;&gt;"x", NA(),
    FALSE, N("Check if case is 'LEFT' and x axis value less than z score"),
    AND($D$68 = "LEFT", $Q101 &lt; IF($H$68="", 0, $H$68)), $R101,
    FALSE, N("Check if case is 'RIGHT' and x axis value greater than z score"),
    AND($D$68 = "RIGHT", $Q101 &gt; IF($H$68="", 0, $H$68)), $R101,
    FALSE, N("Default case: Return NA()"),
    TRUE, NA()
)</f>
        <v>#N/A</v>
      </c>
      <c r="U101" s="85" t="e" cm="1">
        <f t="array" ref="U101">_xlfn.IFS(
    FALSE, N("Check if X1 shading is ON"),
    $U$48&lt;&gt;"x", NA(),
    FALSE, N("Check if case is 'LEFT' and x axis value less than z score"),
    AND($D$71 = "LEFT", $Q101 &lt; IF($H$71="", 0, $H$71)), $R101,
    FALSE, N("Check if case is 'RIGHT' and x axis value greater than z score"),
    AND($D$71 = "RIGHT", $Q101 &gt; IF($H$71="", 0, $H$71)), $R101,
    FALSE, N("Check if case is 'TWO' and both directions"),
    AND(
        $D$71 = "TWO",
        OR($Q101 &lt; -ABS($H$71), $Q101 &gt; ABS($H$71))
    ), $R101,
    FALSE, N("Default case: Return NA()"),
    TRUE, NA()
)</f>
        <v>#VALUE!</v>
      </c>
      <c r="V101" s="65"/>
      <c r="W101" s="32">
        <v>1.4999999999999982</v>
      </c>
      <c r="X101" s="32">
        <v>0.11</v>
      </c>
      <c r="Y101" s="32">
        <f t="shared" si="15"/>
        <v>0.11</v>
      </c>
      <c r="Z101" s="32" t="str">
        <f t="shared" si="16"/>
        <v>x</v>
      </c>
    </row>
    <row r="102" spans="1:26" ht="15.5">
      <c r="A102" s="127" t="s">
        <v>503</v>
      </c>
      <c r="B102" s="121"/>
      <c r="C102" s="121"/>
      <c r="D102" s="118" t="str">
        <f>IF(
    AND(
        $D$67 &lt;&gt; "TWO",
        L53 = "x"
    ),
    "x",
    0
)</f>
        <v>x</v>
      </c>
      <c r="E102" s="128"/>
      <c r="F102" s="121"/>
      <c r="G102" s="118" t="str">
        <f>L55</f>
        <v>x</v>
      </c>
      <c r="H102" s="118" t="str">
        <f>L56</f>
        <v>x</v>
      </c>
      <c r="I102" s="118" t="str">
        <f>L57</f>
        <v>x</v>
      </c>
      <c r="J102" s="129"/>
      <c r="K102" s="65"/>
      <c r="L102" s="65"/>
      <c r="M102" s="65"/>
      <c r="N102" s="65"/>
      <c r="O102" s="65"/>
      <c r="P102" s="65"/>
      <c r="Q102" s="84">
        <f t="shared" si="5"/>
        <v>-0.83333333333333526</v>
      </c>
      <c r="R102" s="85">
        <f t="shared" si="6"/>
        <v>0.2819118754103021</v>
      </c>
      <c r="S102" s="85" t="e" cm="1">
        <f t="array" ref="S102">_xlfn.IFS(
    FALSE, N("Check if X1 shading is ON"),
    $S$48&lt;&gt;"x", NA(),
    FALSE, N("Check if case is 'LEFT' and x axis value less than z score"),
    AND($D$67 = "LEFT", $Q102 &lt; IF($H$67="", 0, $H$67)), $R102,
    FALSE, N("Check if case is 'RIGHT' and x axis value greater than z score"),
    AND($D$67 = "RIGHT", $Q102 &gt; IF($H$67="", 0, $H$67)), $R102,
    FALSE, N("Check if case is 'TWO' and both directions"),
    AND(
        $D$67 = "TWO",
        OR($Q102 &lt; -ABS($H$67), $Q102 &gt; ABS($H$68))
    ), $R102,
    FALSE, N("Default case: Return NA()"),
    TRUE, NA()
)</f>
        <v>#VALUE!</v>
      </c>
      <c r="T102" s="85" t="e" cm="1">
        <f t="array" ref="T102">_xlfn.IFS(
    FALSE, N("Check if X1 shading is ON"),
    $S$48&lt;&gt;"x", NA(),
    FALSE, N("Check if case is 'LEFT' and x axis value less than z score"),
    AND($D$68 = "LEFT", $Q102 &lt; IF($H$68="", 0, $H$68)), $R102,
    FALSE, N("Check if case is 'RIGHT' and x axis value greater than z score"),
    AND($D$68 = "RIGHT", $Q102 &gt; IF($H$68="", 0, $H$68)), $R102,
    FALSE, N("Default case: Return NA()"),
    TRUE, NA()
)</f>
        <v>#N/A</v>
      </c>
      <c r="U102" s="85" t="e" cm="1">
        <f t="array" ref="U102">_xlfn.IFS(
    FALSE, N("Check if X1 shading is ON"),
    $U$48&lt;&gt;"x", NA(),
    FALSE, N("Check if case is 'LEFT' and x axis value less than z score"),
    AND($D$71 = "LEFT", $Q102 &lt; IF($H$71="", 0, $H$71)), $R102,
    FALSE, N("Check if case is 'RIGHT' and x axis value greater than z score"),
    AND($D$71 = "RIGHT", $Q102 &gt; IF($H$71="", 0, $H$71)), $R102,
    FALSE, N("Check if case is 'TWO' and both directions"),
    AND(
        $D$71 = "TWO",
        OR($Q102 &lt; -ABS($H$71), $Q102 &gt; ABS($H$71))
    ), $R102,
    FALSE, N("Default case: Return NA()"),
    TRUE, NA()
)</f>
        <v>#VALUE!</v>
      </c>
      <c r="V102" s="65"/>
      <c r="W102" s="32">
        <v>-1.3333333333333357</v>
      </c>
      <c r="X102" s="32">
        <v>0.13400000000000001</v>
      </c>
      <c r="Y102" s="32">
        <f t="shared" si="15"/>
        <v>0.13400000000000001</v>
      </c>
      <c r="Z102" s="32" t="str">
        <f t="shared" si="16"/>
        <v>x</v>
      </c>
    </row>
    <row r="103" spans="1:26" ht="24" customHeight="1">
      <c r="A103" s="121"/>
      <c r="B103" s="130"/>
      <c r="C103" s="131" t="s">
        <v>178</v>
      </c>
      <c r="D103" s="115" t="s">
        <v>403</v>
      </c>
      <c r="E103" s="121" t="s">
        <v>506</v>
      </c>
      <c r="F103" s="129" t="s">
        <v>507</v>
      </c>
      <c r="G103" s="128" t="s">
        <v>178</v>
      </c>
      <c r="H103" s="128" t="str">
        <f>H66</f>
        <v>z</v>
      </c>
      <c r="I103" s="132" t="s">
        <v>170</v>
      </c>
      <c r="J103" s="115" t="s">
        <v>404</v>
      </c>
      <c r="K103" s="65"/>
      <c r="L103" s="65"/>
      <c r="M103" s="65"/>
      <c r="N103" s="65"/>
      <c r="O103" s="65"/>
      <c r="P103" s="65"/>
      <c r="Q103" s="84">
        <f t="shared" si="5"/>
        <v>-0.79166666666666863</v>
      </c>
      <c r="R103" s="85">
        <f t="shared" si="6"/>
        <v>0.29161915585865517</v>
      </c>
      <c r="S103" s="85" t="e" cm="1">
        <f t="array" ref="S103">_xlfn.IFS(
    FALSE, N("Check if X1 shading is ON"),
    $S$48&lt;&gt;"x", NA(),
    FALSE, N("Check if case is 'LEFT' and x axis value less than z score"),
    AND($D$67 = "LEFT", $Q103 &lt; IF($H$67="", 0, $H$67)), $R103,
    FALSE, N("Check if case is 'RIGHT' and x axis value greater than z score"),
    AND($D$67 = "RIGHT", $Q103 &gt; IF($H$67="", 0, $H$67)), $R103,
    FALSE, N("Check if case is 'TWO' and both directions"),
    AND(
        $D$67 = "TWO",
        OR($Q103 &lt; -ABS($H$67), $Q103 &gt; ABS($H$68))
    ), $R103,
    FALSE, N("Default case: Return NA()"),
    TRUE, NA()
)</f>
        <v>#VALUE!</v>
      </c>
      <c r="T103" s="85" t="e" cm="1">
        <f t="array" ref="T103">_xlfn.IFS(
    FALSE, N("Check if X1 shading is ON"),
    $S$48&lt;&gt;"x", NA(),
    FALSE, N("Check if case is 'LEFT' and x axis value less than z score"),
    AND($D$68 = "LEFT", $Q103 &lt; IF($H$68="", 0, $H$68)), $R103,
    FALSE, N("Check if case is 'RIGHT' and x axis value greater than z score"),
    AND($D$68 = "RIGHT", $Q103 &gt; IF($H$68="", 0, $H$68)), $R103,
    FALSE, N("Default case: Return NA()"),
    TRUE, NA()
)</f>
        <v>#N/A</v>
      </c>
      <c r="U103" s="85" t="e" cm="1">
        <f t="array" ref="U103">_xlfn.IFS(
    FALSE, N("Check if X1 shading is ON"),
    $U$48&lt;&gt;"x", NA(),
    FALSE, N("Check if case is 'LEFT' and x axis value less than z score"),
    AND($D$71 = "LEFT", $Q103 &lt; IF($H$71="", 0, $H$71)), $R103,
    FALSE, N("Check if case is 'RIGHT' and x axis value greater than z score"),
    AND($D$71 = "RIGHT", $Q103 &gt; IF($H$71="", 0, $H$71)), $R103,
    FALSE, N("Check if case is 'TWO' and both directions"),
    AND(
        $D$71 = "TWO",
        OR($Q103 &lt; -ABS($H$71), $Q103 &gt; ABS($H$71))
    ), $R103,
    FALSE, N("Default case: Return NA()"),
    TRUE, NA()
)</f>
        <v>#VALUE!</v>
      </c>
      <c r="V103" s="65"/>
      <c r="W103" s="32">
        <v>-1.1666666666666687</v>
      </c>
      <c r="X103" s="32">
        <v>0.13400000000000001</v>
      </c>
      <c r="Y103" s="32">
        <f t="shared" si="15"/>
        <v>0.13400000000000001</v>
      </c>
      <c r="Z103" s="32" t="str">
        <f t="shared" si="16"/>
        <v>x</v>
      </c>
    </row>
    <row r="104" spans="1:26" ht="24" customHeight="1">
      <c r="A104" s="133" t="s">
        <v>511</v>
      </c>
      <c r="B104" s="119" t="str">
        <f>$C67</f>
        <v/>
      </c>
      <c r="C104" s="134" cm="1">
        <f t="array" ref="C104">IFERROR(
   _xlfn.IFS(
       FALSE, N("Use the value of z if it is not empty"),
       $H67&lt;&gt;"", $H67,
       FALSE, N("Calculate (x - μ) / σ if μ, σ, and x are numbers"),
       AND(ISNUMBER($E67), ISNUMBER($F67), ISNUMBER($G67)), ($G67 - $E67) / $F67,
       FALSE, N("Fallback to 0 if no conditions are met"),
       TRUE, 0
   ),
   NA()
)</f>
        <v>0</v>
      </c>
      <c r="D104" s="134" t="e" cm="1">
        <f t="array" ref="D104">IFERROR(
   _xlfn.IFS(
       $D$102&lt;&gt;"x", NA(),
       $H67&lt;&gt;"", MAX(1.1*_xlfn.NORM.S.DIST($H67, FALSE), 0.2)
   ),
   NA()
)</f>
        <v>#N/A</v>
      </c>
      <c r="E104" s="135" t="e" cm="1">
        <f t="array" ref="E104">_xlfn.IFS(
            $D67="RIGHT", " &gt; ",
            $D67="LEFT", " &lt; "
        )</f>
        <v>#N/A</v>
      </c>
      <c r="F104" s="135" t="str" cm="1">
        <f t="array" ref="F104">_xlfn.IFS(
            $D67="RIGHT", "⟶",
            $D67="LEFT", "⟵",
             $D67="TWO", "⟵  ⟶",
            TRUE, "⟵ ? ⟶"
        )</f>
        <v>⟵ ? ⟶</v>
      </c>
      <c r="G104" s="136" t="str">
        <f>IF(
    AND($G$102="x", $G67&lt;&gt;""),
    $G$57 &amp; E104 &amp;
    TEXT(
        $G67,
        IF(
            L62 = 0,
            "#,##0",
            "#,##0." &amp; REPT("0", L62)
        )
    ),
   ""
)</f>
        <v/>
      </c>
      <c r="H104" s="135" t="str">
        <f>IF(
    AND($H$102="x", $H67&lt;&gt;""),
    "  "&amp;$H$103 &amp; E104 &amp; TEXT($H67, "0.00"),
   ""
)</f>
        <v/>
      </c>
      <c r="I104" s="135" t="str">
        <f>IF(
       AND($I$102="x",$I67&lt;&gt;""),
        " = "&amp;TEXT($I67,"#0.0%"),
        ""
)</f>
        <v/>
      </c>
      <c r="J104" s="137" t="str">
        <f>IF($D67="LEFT",F104&amp;" "&amp;B104,B104&amp;" "&amp;F104) &amp; CHAR(10) &amp;
"P( " &amp; G104 &amp; H104 &amp; " )" &amp; I104</f>
        <v xml:space="preserve"> ⟵ ? ⟶
P(  )</v>
      </c>
      <c r="K104" s="65"/>
      <c r="L104" s="65"/>
      <c r="M104" s="65"/>
      <c r="N104" s="65"/>
      <c r="O104" s="65"/>
      <c r="P104" s="65"/>
      <c r="Q104" s="84">
        <f t="shared" si="5"/>
        <v>-0.750000000000002</v>
      </c>
      <c r="R104" s="85">
        <f t="shared" si="6"/>
        <v>0.30113743215480399</v>
      </c>
      <c r="S104" s="85" t="e" cm="1">
        <f t="array" ref="S104">_xlfn.IFS(
    FALSE, N("Check if X1 shading is ON"),
    $S$48&lt;&gt;"x", NA(),
    FALSE, N("Check if case is 'LEFT' and x axis value less than z score"),
    AND($D$67 = "LEFT", $Q104 &lt; IF($H$67="", 0, $H$67)), $R104,
    FALSE, N("Check if case is 'RIGHT' and x axis value greater than z score"),
    AND($D$67 = "RIGHT", $Q104 &gt; IF($H$67="", 0, $H$67)), $R104,
    FALSE, N("Check if case is 'TWO' and both directions"),
    AND(
        $D$67 = "TWO",
        OR($Q104 &lt; -ABS($H$67), $Q104 &gt; ABS($H$68))
    ), $R104,
    FALSE, N("Default case: Return NA()"),
    TRUE, NA()
)</f>
        <v>#VALUE!</v>
      </c>
      <c r="T104" s="85" t="e" cm="1">
        <f t="array" ref="T104">_xlfn.IFS(
    FALSE, N("Check if X1 shading is ON"),
    $S$48&lt;&gt;"x", NA(),
    FALSE, N("Check if case is 'LEFT' and x axis value less than z score"),
    AND($D$68 = "LEFT", $Q104 &lt; IF($H$68="", 0, $H$68)), $R104,
    FALSE, N("Check if case is 'RIGHT' and x axis value greater than z score"),
    AND($D$68 = "RIGHT", $Q104 &gt; IF($H$68="", 0, $H$68)), $R104,
    FALSE, N("Default case: Return NA()"),
    TRUE, NA()
)</f>
        <v>#N/A</v>
      </c>
      <c r="U104" s="85" t="e" cm="1">
        <f t="array" ref="U104">_xlfn.IFS(
    FALSE, N("Check if X1 shading is ON"),
    $U$48&lt;&gt;"x", NA(),
    FALSE, N("Check if case is 'LEFT' and x axis value less than z score"),
    AND($D$71 = "LEFT", $Q104 &lt; IF($H$71="", 0, $H$71)), $R104,
    FALSE, N("Check if case is 'RIGHT' and x axis value greater than z score"),
    AND($D$71 = "RIGHT", $Q104 &gt; IF($H$71="", 0, $H$71)), $R104,
    FALSE, N("Check if case is 'TWO' and both directions"),
    AND(
        $D$71 = "TWO",
        OR($Q104 &lt; -ABS($H$71), $Q104 &gt; ABS($H$71))
    ), $R104,
    FALSE, N("Default case: Return NA()"),
    TRUE, NA()
)</f>
        <v>#VALUE!</v>
      </c>
      <c r="V104" s="65"/>
      <c r="W104" s="32">
        <v>-0.83333333333333526</v>
      </c>
      <c r="X104" s="32">
        <v>0.13400000000000001</v>
      </c>
      <c r="Y104" s="32">
        <f t="shared" si="15"/>
        <v>0.13400000000000001</v>
      </c>
      <c r="Z104" s="32" t="str">
        <f t="shared" si="16"/>
        <v>x</v>
      </c>
    </row>
    <row r="105" spans="1:26" ht="24" customHeight="1">
      <c r="A105" s="133" t="s">
        <v>516</v>
      </c>
      <c r="B105" s="119" t="str">
        <f>$C68</f>
        <v/>
      </c>
      <c r="C105" s="134" cm="1">
        <f t="array" ref="C105">IFERROR(
   _xlfn.IFS(
       FALSE, N("Use the value of z if it is not empty"),
       $H68&lt;&gt;"", $H68,
       FALSE, N("Calculate (x - μ) / σ if μ, σ, and x are numbers"),
       AND(ISNUMBER($E68), ISNUMBER($F68), ISNUMBER($G68)), ($G68 - $E68) / $F68,
       FALSE, N("Fallback to 0 if no conditions are met"),
       TRUE, 0
   ),
   NA()
)</f>
        <v>0</v>
      </c>
      <c r="D105" s="134" t="e" cm="1">
        <f t="array" ref="D105">IFERROR(
   _xlfn.IFS(
       $D$102&lt;&gt;"x", NA(),
       $H68&lt;&gt;"", MAX(1.1*_xlfn.NORM.S.DIST($H68, FALSE), 0.2)
   ),
   NA()
)</f>
        <v>#N/A</v>
      </c>
      <c r="E105" s="135" t="e" cm="1">
        <f t="array" ref="E105">_xlfn.IFS(
            $D68="RIGHT", " &gt; ",
            $D68="LEFT", " &lt; "
        )</f>
        <v>#N/A</v>
      </c>
      <c r="F105" s="135" t="str" cm="1">
        <f t="array" ref="F105">_xlfn.IFS(
            $D68="RIGHT", "⟶",
            $D68="LEFT", "⟵",
             $D68="TWO", "⟵  ⟶",
            TRUE, "⟵ ? ⟶"
        )</f>
        <v>⟵ ? ⟶</v>
      </c>
      <c r="G105" s="136" t="str">
        <f>IF(
    AND($G$102="x", $G68&lt;&gt;""),
    $G$57 &amp; E105 &amp;
    TEXT(
        $G68,
        IF(
            L62 = 0,
            "#,##0",
            "#,##0." &amp; REPT("0", L62)
        )
    ),
   ""
)</f>
        <v/>
      </c>
      <c r="H105" s="135" t="str">
        <f>IF(
    AND($H$102="x", $H68&lt;&gt;""),
    "  "&amp;$H$103 &amp; E105 &amp; TEXT($H68, "0.00"),
   ""
)</f>
        <v/>
      </c>
      <c r="I105" s="135" t="str">
        <f>IF(
       AND($I$102="x",$I68&lt;&gt;""),
        " = "&amp;TEXT($I68,"#0.0%"),
        ""
)</f>
        <v/>
      </c>
      <c r="J105" s="137" t="str">
        <f>IF($D68="LEFT",F105&amp;" "&amp;B105,B105&amp;" "&amp;F105) &amp; CHAR(10) &amp;
"P( " &amp; G105 &amp; H105 &amp; " )" &amp; I105</f>
        <v xml:space="preserve"> ⟵ ? ⟶
P(  )</v>
      </c>
      <c r="K105" s="65"/>
      <c r="L105" s="65"/>
      <c r="M105" s="65"/>
      <c r="N105" s="65"/>
      <c r="O105" s="65"/>
      <c r="P105" s="65"/>
      <c r="Q105" s="84">
        <f t="shared" si="5"/>
        <v>-0.70833333333333537</v>
      </c>
      <c r="R105" s="85">
        <f t="shared" si="6"/>
        <v>0.31042697552584209</v>
      </c>
      <c r="S105" s="85" t="e" cm="1">
        <f t="array" ref="S105">_xlfn.IFS(
    FALSE, N("Check if X1 shading is ON"),
    $S$48&lt;&gt;"x", NA(),
    FALSE, N("Check if case is 'LEFT' and x axis value less than z score"),
    AND($D$67 = "LEFT", $Q105 &lt; IF($H$67="", 0, $H$67)), $R105,
    FALSE, N("Check if case is 'RIGHT' and x axis value greater than z score"),
    AND($D$67 = "RIGHT", $Q105 &gt; IF($H$67="", 0, $H$67)), $R105,
    FALSE, N("Check if case is 'TWO' and both directions"),
    AND(
        $D$67 = "TWO",
        OR($Q105 &lt; -ABS($H$67), $Q105 &gt; ABS($H$68))
    ), $R105,
    FALSE, N("Default case: Return NA()"),
    TRUE, NA()
)</f>
        <v>#VALUE!</v>
      </c>
      <c r="T105" s="85" t="e" cm="1">
        <f t="array" ref="T105">_xlfn.IFS(
    FALSE, N("Check if X1 shading is ON"),
    $S$48&lt;&gt;"x", NA(),
    FALSE, N("Check if case is 'LEFT' and x axis value less than z score"),
    AND($D$68 = "LEFT", $Q105 &lt; IF($H$68="", 0, $H$68)), $R105,
    FALSE, N("Check if case is 'RIGHT' and x axis value greater than z score"),
    AND($D$68 = "RIGHT", $Q105 &gt; IF($H$68="", 0, $H$68)), $R105,
    FALSE, N("Default case: Return NA()"),
    TRUE, NA()
)</f>
        <v>#N/A</v>
      </c>
      <c r="U105" s="85" t="e" cm="1">
        <f t="array" ref="U105">_xlfn.IFS(
    FALSE, N("Check if X1 shading is ON"),
    $U$48&lt;&gt;"x", NA(),
    FALSE, N("Check if case is 'LEFT' and x axis value less than z score"),
    AND($D$71 = "LEFT", $Q105 &lt; IF($H$71="", 0, $H$71)), $R105,
    FALSE, N("Check if case is 'RIGHT' and x axis value greater than z score"),
    AND($D$71 = "RIGHT", $Q105 &gt; IF($H$71="", 0, $H$71)), $R105,
    FALSE, N("Check if case is 'TWO' and both directions"),
    AND(
        $D$71 = "TWO",
        OR($Q105 &lt; -ABS($H$71), $Q105 &gt; ABS($H$71))
    ), $R105,
    FALSE, N("Default case: Return NA()"),
    TRUE, NA()
)</f>
        <v>#VALUE!</v>
      </c>
      <c r="V105" s="65"/>
      <c r="W105" s="32">
        <v>-0.66666666666666874</v>
      </c>
      <c r="X105" s="32">
        <v>0.13400000000000001</v>
      </c>
      <c r="Y105" s="32">
        <f t="shared" si="15"/>
        <v>0.13400000000000001</v>
      </c>
      <c r="Z105" s="32" t="str">
        <f t="shared" si="16"/>
        <v>x</v>
      </c>
    </row>
    <row r="106" spans="1:26" ht="15.5">
      <c r="A106" s="67"/>
      <c r="B106" s="67"/>
      <c r="C106" s="67"/>
      <c r="D106" s="67"/>
      <c r="E106" s="86"/>
      <c r="F106" s="86"/>
      <c r="G106" s="86"/>
      <c r="H106" s="84"/>
      <c r="I106" s="92"/>
      <c r="J106" s="65"/>
      <c r="K106" s="65"/>
      <c r="L106" s="65"/>
      <c r="M106" s="65"/>
      <c r="N106" s="65"/>
      <c r="O106" s="65"/>
      <c r="P106" s="65"/>
      <c r="Q106" s="84">
        <f t="shared" si="5"/>
        <v>-0.66666666666666874</v>
      </c>
      <c r="R106" s="85">
        <f t="shared" si="6"/>
        <v>0.31944800552235181</v>
      </c>
      <c r="S106" s="85" t="e" cm="1">
        <f t="array" ref="S106">_xlfn.IFS(
    FALSE, N("Check if X1 shading is ON"),
    $S$48&lt;&gt;"x", NA(),
    FALSE, N("Check if case is 'LEFT' and x axis value less than z score"),
    AND($D$67 = "LEFT", $Q106 &lt; IF($H$67="", 0, $H$67)), $R106,
    FALSE, N("Check if case is 'RIGHT' and x axis value greater than z score"),
    AND($D$67 = "RIGHT", $Q106 &gt; IF($H$67="", 0, $H$67)), $R106,
    FALSE, N("Check if case is 'TWO' and both directions"),
    AND(
        $D$67 = "TWO",
        OR($Q106 &lt; -ABS($H$67), $Q106 &gt; ABS($H$68))
    ), $R106,
    FALSE, N("Default case: Return NA()"),
    TRUE, NA()
)</f>
        <v>#VALUE!</v>
      </c>
      <c r="T106" s="85" t="e" cm="1">
        <f t="array" ref="T106">_xlfn.IFS(
    FALSE, N("Check if X1 shading is ON"),
    $S$48&lt;&gt;"x", NA(),
    FALSE, N("Check if case is 'LEFT' and x axis value less than z score"),
    AND($D$68 = "LEFT", $Q106 &lt; IF($H$68="", 0, $H$68)), $R106,
    FALSE, N("Check if case is 'RIGHT' and x axis value greater than z score"),
    AND($D$68 = "RIGHT", $Q106 &gt; IF($H$68="", 0, $H$68)), $R106,
    FALSE, N("Default case: Return NA()"),
    TRUE, NA()
)</f>
        <v>#N/A</v>
      </c>
      <c r="U106" s="85" t="e" cm="1">
        <f t="array" ref="U106">_xlfn.IFS(
    FALSE, N("Check if X1 shading is ON"),
    $U$48&lt;&gt;"x", NA(),
    FALSE, N("Check if case is 'LEFT' and x axis value less than z score"),
    AND($D$71 = "LEFT", $Q106 &lt; IF($H$71="", 0, $H$71)), $R106,
    FALSE, N("Check if case is 'RIGHT' and x axis value greater than z score"),
    AND($D$71 = "RIGHT", $Q106 &gt; IF($H$71="", 0, $H$71)), $R106,
    FALSE, N("Check if case is 'TWO' and both directions"),
    AND(
        $D$71 = "TWO",
        OR($Q106 &lt; -ABS($H$71), $Q106 &gt; ABS($H$71))
    ), $R106,
    FALSE, N("Default case: Return NA()"),
    TRUE, NA()
)</f>
        <v>#VALUE!</v>
      </c>
      <c r="V106" s="65"/>
      <c r="W106" s="32">
        <v>-0.50000000000000222</v>
      </c>
      <c r="X106" s="32">
        <v>0.13400000000000001</v>
      </c>
      <c r="Y106" s="32">
        <f t="shared" si="15"/>
        <v>0.13400000000000001</v>
      </c>
      <c r="Z106" s="32" t="str">
        <f t="shared" si="16"/>
        <v>x</v>
      </c>
    </row>
    <row r="107" spans="1:26" ht="15.5">
      <c r="A107" s="112" t="s">
        <v>521</v>
      </c>
      <c r="B107" s="67"/>
      <c r="C107" s="67"/>
      <c r="D107" s="69" t="str">
        <f>L53</f>
        <v>x</v>
      </c>
      <c r="E107" s="86"/>
      <c r="F107" s="86"/>
      <c r="G107" s="69" t="str">
        <f>L55</f>
        <v>x</v>
      </c>
      <c r="H107" s="69" t="str">
        <f>L56</f>
        <v>x</v>
      </c>
      <c r="I107" s="69" t="str">
        <f>L57</f>
        <v>x</v>
      </c>
      <c r="J107" s="65"/>
      <c r="K107" s="65"/>
      <c r="L107" s="65"/>
      <c r="M107" s="65"/>
      <c r="N107" s="65"/>
      <c r="O107" s="65"/>
      <c r="P107" s="65"/>
      <c r="Q107" s="84">
        <f t="shared" si="5"/>
        <v>-0.62500000000000211</v>
      </c>
      <c r="R107" s="85">
        <f t="shared" si="6"/>
        <v>0.32816096855037463</v>
      </c>
      <c r="S107" s="85" t="e" cm="1">
        <f t="array" ref="S107">_xlfn.IFS(
    FALSE, N("Check if X1 shading is ON"),
    $S$48&lt;&gt;"x", NA(),
    FALSE, N("Check if case is 'LEFT' and x axis value less than z score"),
    AND($D$67 = "LEFT", $Q107 &lt; IF($H$67="", 0, $H$67)), $R107,
    FALSE, N("Check if case is 'RIGHT' and x axis value greater than z score"),
    AND($D$67 = "RIGHT", $Q107 &gt; IF($H$67="", 0, $H$67)), $R107,
    FALSE, N("Check if case is 'TWO' and both directions"),
    AND(
        $D$67 = "TWO",
        OR($Q107 &lt; -ABS($H$67), $Q107 &gt; ABS($H$68))
    ), $R107,
    FALSE, N("Default case: Return NA()"),
    TRUE, NA()
)</f>
        <v>#VALUE!</v>
      </c>
      <c r="T107" s="85" t="e" cm="1">
        <f t="array" ref="T107">_xlfn.IFS(
    FALSE, N("Check if X1 shading is ON"),
    $S$48&lt;&gt;"x", NA(),
    FALSE, N("Check if case is 'LEFT' and x axis value less than z score"),
    AND($D$68 = "LEFT", $Q107 &lt; IF($H$68="", 0, $H$68)), $R107,
    FALSE, N("Check if case is 'RIGHT' and x axis value greater than z score"),
    AND($D$68 = "RIGHT", $Q107 &gt; IF($H$68="", 0, $H$68)), $R107,
    FALSE, N("Default case: Return NA()"),
    TRUE, NA()
)</f>
        <v>#N/A</v>
      </c>
      <c r="U107" s="85" t="e" cm="1">
        <f t="array" ref="U107">_xlfn.IFS(
    FALSE, N("Check if X1 shading is ON"),
    $U$48&lt;&gt;"x", NA(),
    FALSE, N("Check if case is 'LEFT' and x axis value less than z score"),
    AND($D$71 = "LEFT", $Q107 &lt; IF($H$71="", 0, $H$71)), $R107,
    FALSE, N("Check if case is 'RIGHT' and x axis value greater than z score"),
    AND($D$71 = "RIGHT", $Q107 &gt; IF($H$71="", 0, $H$71)), $R107,
    FALSE, N("Check if case is 'TWO' and both directions"),
    AND(
        $D$71 = "TWO",
        OR($Q107 &lt; -ABS($H$71), $Q107 &gt; ABS($H$71))
    ), $R107,
    FALSE, N("Default case: Return NA()"),
    TRUE, NA()
)</f>
        <v>#VALUE!</v>
      </c>
      <c r="V107" s="65"/>
      <c r="W107" s="32">
        <v>-0.33333333333333548</v>
      </c>
      <c r="X107" s="32">
        <v>0.13400000000000001</v>
      </c>
      <c r="Y107" s="32">
        <f t="shared" si="15"/>
        <v>0.13400000000000001</v>
      </c>
      <c r="Z107" s="32" t="str">
        <f t="shared" si="16"/>
        <v>x</v>
      </c>
    </row>
    <row r="108" spans="1:26" ht="15.5">
      <c r="A108" s="67"/>
      <c r="B108" s="67"/>
      <c r="C108" s="131" t="s">
        <v>178</v>
      </c>
      <c r="D108" s="115" t="s">
        <v>403</v>
      </c>
      <c r="E108" s="121" t="s">
        <v>506</v>
      </c>
      <c r="F108" s="129" t="s">
        <v>507</v>
      </c>
      <c r="G108" s="128" t="s">
        <v>178</v>
      </c>
      <c r="H108" s="128" t="str">
        <f>H103</f>
        <v>z</v>
      </c>
      <c r="I108" s="132" t="s">
        <v>170</v>
      </c>
      <c r="J108" s="80" t="s">
        <v>404</v>
      </c>
      <c r="K108" s="65"/>
      <c r="L108" s="65"/>
      <c r="M108" s="65"/>
      <c r="N108" s="65"/>
      <c r="O108" s="65"/>
      <c r="P108" s="65"/>
      <c r="Q108" s="84">
        <f t="shared" si="5"/>
        <v>-0.58333333333333548</v>
      </c>
      <c r="R108" s="85">
        <f t="shared" si="6"/>
        <v>0.33652682274495277</v>
      </c>
      <c r="S108" s="85" t="e" cm="1">
        <f t="array" ref="S108">_xlfn.IFS(
    FALSE, N("Check if X1 shading is ON"),
    $S$48&lt;&gt;"x", NA(),
    FALSE, N("Check if case is 'LEFT' and x axis value less than z score"),
    AND($D$67 = "LEFT", $Q108 &lt; IF($H$67="", 0, $H$67)), $R108,
    FALSE, N("Check if case is 'RIGHT' and x axis value greater than z score"),
    AND($D$67 = "RIGHT", $Q108 &gt; IF($H$67="", 0, $H$67)), $R108,
    FALSE, N("Check if case is 'TWO' and both directions"),
    AND(
        $D$67 = "TWO",
        OR($Q108 &lt; -ABS($H$67), $Q108 &gt; ABS($H$68))
    ), $R108,
    FALSE, N("Default case: Return NA()"),
    TRUE, NA()
)</f>
        <v>#VALUE!</v>
      </c>
      <c r="T108" s="85" t="e" cm="1">
        <f t="array" ref="T108">_xlfn.IFS(
    FALSE, N("Check if X1 shading is ON"),
    $S$48&lt;&gt;"x", NA(),
    FALSE, N("Check if case is 'LEFT' and x axis value less than z score"),
    AND($D$68 = "LEFT", $Q108 &lt; IF($H$68="", 0, $H$68)), $R108,
    FALSE, N("Check if case is 'RIGHT' and x axis value greater than z score"),
    AND($D$68 = "RIGHT", $Q108 &gt; IF($H$68="", 0, $H$68)), $R108,
    FALSE, N("Default case: Return NA()"),
    TRUE, NA()
)</f>
        <v>#N/A</v>
      </c>
      <c r="U108" s="85" t="e" cm="1">
        <f t="array" ref="U108">_xlfn.IFS(
    FALSE, N("Check if X1 shading is ON"),
    $U$48&lt;&gt;"x", NA(),
    FALSE, N("Check if case is 'LEFT' and x axis value less than z score"),
    AND($D$71 = "LEFT", $Q108 &lt; IF($H$71="", 0, $H$71)), $R108,
    FALSE, N("Check if case is 'RIGHT' and x axis value greater than z score"),
    AND($D$71 = "RIGHT", $Q108 &gt; IF($H$71="", 0, $H$71)), $R108,
    FALSE, N("Check if case is 'TWO' and both directions"),
    AND(
        $D$71 = "TWO",
        OR($Q108 &lt; -ABS($H$71), $Q108 &gt; ABS($H$71))
    ), $R108,
    FALSE, N("Default case: Return NA()"),
    TRUE, NA()
)</f>
        <v>#VALUE!</v>
      </c>
      <c r="V108" s="65"/>
      <c r="W108" s="32">
        <v>-0.16666666666666879</v>
      </c>
      <c r="X108" s="32">
        <v>0.13400000000000001</v>
      </c>
      <c r="Y108" s="32">
        <f t="shared" si="15"/>
        <v>0.13400000000000001</v>
      </c>
      <c r="Z108" s="32" t="str">
        <f t="shared" si="16"/>
        <v>x</v>
      </c>
    </row>
    <row r="109" spans="1:26" ht="46.5">
      <c r="A109" s="133" t="s">
        <v>522</v>
      </c>
      <c r="B109" s="139" t="str">
        <f>C71</f>
        <v/>
      </c>
      <c r="C109" s="134">
        <f>IFERROR(
   MAX(-3.9, MIN(3.9,
       _xlfn.IFS(
           FALSE, N("Check if the Case display is ON"),
           D70&lt;&gt;"x", NA(),
           FALSE, N("Use the value of z if it is not empty"),
           H71&lt;&gt;"", H71,
           FALSE, N("Calculate (x - μ) / σ if μ, σ, and x are numbers"),
           AND(ISNUMBER(E71), ISNUMBER(F71), ISNUMBER(G71)), (G71 - E71) / F71,
           FALSE, N("Fallback to 0 if no conditions are met"),
           TRUE, 0
       )
   )),
   NA()
)</f>
        <v>0</v>
      </c>
      <c r="D109" s="134" t="e" cm="1">
        <f t="array" ref="D109">IFERROR(
   _xlfn.IFS(
       D107&lt;&gt;"x", NA(),
       H71&lt;&gt;"", MAX(1.1*_xlfn.NORM.S.DIST(H71, FALSE), 0.1)
   ),
   NA()
)</f>
        <v>#N/A</v>
      </c>
      <c r="E109" s="135" t="e" cm="1">
        <f t="array" ref="E109">_xlfn.IFS(
            $D71="RIGHT", " &gt; ",
            $D71="LEFT", " &lt; "
        )</f>
        <v>#N/A</v>
      </c>
      <c r="F109" s="135" t="str" cm="1">
        <f t="array" ref="F109">_xlfn.IFS(
            D71="RIGHT", "⟶",
            D71="LEFT", "⟵",
            TRUE, "⟵ ? ⟶"
        )</f>
        <v>⟵ ? ⟶</v>
      </c>
      <c r="G109" s="136" t="str">
        <f>IF(
    AND(G107="x", G71&lt;&gt;""),
    $G$66 &amp; E109 &amp;
    TEXT(
        G71,
        IF(
            L62 = 0,
            "#,##0",
            "#,##0." &amp; REPT("0", L62)
        )
    ),
 ""
)</f>
        <v/>
      </c>
      <c r="H109" s="135" t="str">
        <f>IF(
    AND(H107="x", H71&lt;&gt;""),
    " "&amp; H108 &amp; E109 &amp; TEXT(H71, "0.00"),
   ""
)</f>
        <v/>
      </c>
      <c r="I109" s="135" t="str">
        <f>IF(
       AND($I107="x",I71&lt;&gt;""),
        " = "&amp;TEXT(I71,"#0.0%"),
       ""
)</f>
        <v/>
      </c>
      <c r="J109" s="137" t="str">
        <f>IF(D71="LEFT",F109&amp;" "&amp;B109,B109&amp;" "&amp;F109) &amp; CHAR(10) &amp;
"P( " &amp; G109 &amp; H109 &amp; " )" &amp; I109</f>
        <v xml:space="preserve"> ⟵ ? ⟶
P(  )</v>
      </c>
      <c r="K109" s="65"/>
      <c r="L109" s="65"/>
      <c r="M109" s="65"/>
      <c r="N109" s="65"/>
      <c r="O109" s="65"/>
      <c r="P109" s="65"/>
      <c r="Q109" s="84">
        <f t="shared" si="5"/>
        <v>-0.54166666666666885</v>
      </c>
      <c r="R109" s="85">
        <f t="shared" si="6"/>
        <v>0.34450732636471215</v>
      </c>
      <c r="S109" s="85" t="e" cm="1">
        <f t="array" ref="S109">_xlfn.IFS(
    FALSE, N("Check if X1 shading is ON"),
    $S$48&lt;&gt;"x", NA(),
    FALSE, N("Check if case is 'LEFT' and x axis value less than z score"),
    AND($D$67 = "LEFT", $Q109 &lt; IF($H$67="", 0, $H$67)), $R109,
    FALSE, N("Check if case is 'RIGHT' and x axis value greater than z score"),
    AND($D$67 = "RIGHT", $Q109 &gt; IF($H$67="", 0, $H$67)), $R109,
    FALSE, N("Check if case is 'TWO' and both directions"),
    AND(
        $D$67 = "TWO",
        OR($Q109 &lt; -ABS($H$67), $Q109 &gt; ABS($H$68))
    ), $R109,
    FALSE, N("Default case: Return NA()"),
    TRUE, NA()
)</f>
        <v>#VALUE!</v>
      </c>
      <c r="T109" s="85" t="e" cm="1">
        <f t="array" ref="T109">_xlfn.IFS(
    FALSE, N("Check if X1 shading is ON"),
    $S$48&lt;&gt;"x", NA(),
    FALSE, N("Check if case is 'LEFT' and x axis value less than z score"),
    AND($D$68 = "LEFT", $Q109 &lt; IF($H$68="", 0, $H$68)), $R109,
    FALSE, N("Check if case is 'RIGHT' and x axis value greater than z score"),
    AND($D$68 = "RIGHT", $Q109 &gt; IF($H$68="", 0, $H$68)), $R109,
    FALSE, N("Default case: Return NA()"),
    TRUE, NA()
)</f>
        <v>#N/A</v>
      </c>
      <c r="U109" s="85" t="e" cm="1">
        <f t="array" ref="U109">_xlfn.IFS(
    FALSE, N("Check if X1 shading is ON"),
    $U$48&lt;&gt;"x", NA(),
    FALSE, N("Check if case is 'LEFT' and x axis value less than z score"),
    AND($D$71 = "LEFT", $Q109 &lt; IF($H$71="", 0, $H$71)), $R109,
    FALSE, N("Check if case is 'RIGHT' and x axis value greater than z score"),
    AND($D$71 = "RIGHT", $Q109 &gt; IF($H$71="", 0, $H$71)), $R109,
    FALSE, N("Check if case is 'TWO' and both directions"),
    AND(
        $D$71 = "TWO",
        OR($Q109 &lt; -ABS($H$71), $Q109 &gt; ABS($H$71))
    ), $R109,
    FALSE, N("Default case: Return NA()"),
    TRUE, NA()
)</f>
        <v>#VALUE!</v>
      </c>
      <c r="V109" s="65"/>
      <c r="W109" s="32">
        <v>0.16666666666666449</v>
      </c>
      <c r="X109" s="32">
        <v>0.13400000000000001</v>
      </c>
      <c r="Y109" s="32">
        <f t="shared" si="15"/>
        <v>0.13400000000000001</v>
      </c>
      <c r="Z109" s="32" t="str">
        <f t="shared" si="16"/>
        <v>x</v>
      </c>
    </row>
    <row r="110" spans="1:26" ht="15.5">
      <c r="A110" s="67"/>
      <c r="B110" s="32"/>
      <c r="C110" s="32"/>
      <c r="D110" s="67"/>
      <c r="E110" s="67"/>
      <c r="F110" s="67"/>
      <c r="G110" s="65"/>
      <c r="H110" s="65"/>
      <c r="I110" s="65"/>
      <c r="J110" s="65"/>
      <c r="K110" s="65"/>
      <c r="L110" s="65"/>
      <c r="M110" s="65"/>
      <c r="N110" s="65"/>
      <c r="O110" s="65"/>
      <c r="P110" s="65"/>
      <c r="Q110" s="84">
        <f t="shared" si="5"/>
        <v>-0.50000000000000222</v>
      </c>
      <c r="R110" s="85">
        <f t="shared" si="6"/>
        <v>0.35206532676429914</v>
      </c>
      <c r="S110" s="85" t="e" cm="1">
        <f t="array" ref="S110">_xlfn.IFS(
    FALSE, N("Check if X1 shading is ON"),
    $S$48&lt;&gt;"x", NA(),
    FALSE, N("Check if case is 'LEFT' and x axis value less than z score"),
    AND($D$67 = "LEFT", $Q110 &lt; IF($H$67="", 0, $H$67)), $R110,
    FALSE, N("Check if case is 'RIGHT' and x axis value greater than z score"),
    AND($D$67 = "RIGHT", $Q110 &gt; IF($H$67="", 0, $H$67)), $R110,
    FALSE, N("Check if case is 'TWO' and both directions"),
    AND(
        $D$67 = "TWO",
        OR($Q110 &lt; -ABS($H$67), $Q110 &gt; ABS($H$68))
    ), $R110,
    FALSE, N("Default case: Return NA()"),
    TRUE, NA()
)</f>
        <v>#VALUE!</v>
      </c>
      <c r="T110" s="85" t="e" cm="1">
        <f t="array" ref="T110">_xlfn.IFS(
    FALSE, N("Check if X1 shading is ON"),
    $S$48&lt;&gt;"x", NA(),
    FALSE, N("Check if case is 'LEFT' and x axis value less than z score"),
    AND($D$68 = "LEFT", $Q110 &lt; IF($H$68="", 0, $H$68)), $R110,
    FALSE, N("Check if case is 'RIGHT' and x axis value greater than z score"),
    AND($D$68 = "RIGHT", $Q110 &gt; IF($H$68="", 0, $H$68)), $R110,
    FALSE, N("Default case: Return NA()"),
    TRUE, NA()
)</f>
        <v>#N/A</v>
      </c>
      <c r="U110" s="85" t="e" cm="1">
        <f t="array" ref="U110">_xlfn.IFS(
    FALSE, N("Check if X1 shading is ON"),
    $U$48&lt;&gt;"x", NA(),
    FALSE, N("Check if case is 'LEFT' and x axis value less than z score"),
    AND($D$71 = "LEFT", $Q110 &lt; IF($H$71="", 0, $H$71)), $R110,
    FALSE, N("Check if case is 'RIGHT' and x axis value greater than z score"),
    AND($D$71 = "RIGHT", $Q110 &gt; IF($H$71="", 0, $H$71)), $R110,
    FALSE, N("Check if case is 'TWO' and both directions"),
    AND(
        $D$71 = "TWO",
        OR($Q110 &lt; -ABS($H$71), $Q110 &gt; ABS($H$71))
    ), $R110,
    FALSE, N("Default case: Return NA()"),
    TRUE, NA()
)</f>
        <v>#VALUE!</v>
      </c>
      <c r="V110" s="65"/>
      <c r="W110" s="32">
        <v>0.33333333333333115</v>
      </c>
      <c r="X110" s="32">
        <v>0.13400000000000001</v>
      </c>
      <c r="Y110" s="32">
        <f t="shared" si="15"/>
        <v>0.13400000000000001</v>
      </c>
      <c r="Z110" s="32" t="str">
        <f t="shared" si="16"/>
        <v>x</v>
      </c>
    </row>
    <row r="111" spans="1:26" ht="15.5">
      <c r="A111" s="67"/>
      <c r="B111" s="32"/>
      <c r="C111" s="32"/>
      <c r="D111" s="67"/>
      <c r="E111" s="67"/>
      <c r="F111" s="67"/>
      <c r="G111" s="65"/>
      <c r="H111" s="65"/>
      <c r="I111" s="65"/>
      <c r="J111" s="65"/>
      <c r="K111" s="65"/>
      <c r="L111" s="65"/>
      <c r="M111" s="65"/>
      <c r="N111" s="65"/>
      <c r="O111" s="65"/>
      <c r="P111" s="65"/>
      <c r="Q111" s="84">
        <f t="shared" si="5"/>
        <v>-0.45833333333333554</v>
      </c>
      <c r="R111" s="85">
        <f t="shared" si="6"/>
        <v>0.35916504691680912</v>
      </c>
      <c r="S111" s="85" t="e" cm="1">
        <f t="array" ref="S111">_xlfn.IFS(
    FALSE, N("Check if X1 shading is ON"),
    $S$48&lt;&gt;"x", NA(),
    FALSE, N("Check if case is 'LEFT' and x axis value less than z score"),
    AND($D$67 = "LEFT", $Q111 &lt; IF($H$67="", 0, $H$67)), $R111,
    FALSE, N("Check if case is 'RIGHT' and x axis value greater than z score"),
    AND($D$67 = "RIGHT", $Q111 &gt; IF($H$67="", 0, $H$67)), $R111,
    FALSE, N("Check if case is 'TWO' and both directions"),
    AND(
        $D$67 = "TWO",
        OR($Q111 &lt; -ABS($H$67), $Q111 &gt; ABS($H$68))
    ), $R111,
    FALSE, N("Default case: Return NA()"),
    TRUE, NA()
)</f>
        <v>#VALUE!</v>
      </c>
      <c r="T111" s="85" t="e" cm="1">
        <f t="array" ref="T111">_xlfn.IFS(
    FALSE, N("Check if X1 shading is ON"),
    $S$48&lt;&gt;"x", NA(),
    FALSE, N("Check if case is 'LEFT' and x axis value less than z score"),
    AND($D$68 = "LEFT", $Q111 &lt; IF($H$68="", 0, $H$68)), $R111,
    FALSE, N("Check if case is 'RIGHT' and x axis value greater than z score"),
    AND($D$68 = "RIGHT", $Q111 &gt; IF($H$68="", 0, $H$68)), $R111,
    FALSE, N("Default case: Return NA()"),
    TRUE, NA()
)</f>
        <v>#N/A</v>
      </c>
      <c r="U111" s="85" t="e" cm="1">
        <f t="array" ref="U111">_xlfn.IFS(
    FALSE, N("Check if X1 shading is ON"),
    $U$48&lt;&gt;"x", NA(),
    FALSE, N("Check if case is 'LEFT' and x axis value less than z score"),
    AND($D$71 = "LEFT", $Q111 &lt; IF($H$71="", 0, $H$71)), $R111,
    FALSE, N("Check if case is 'RIGHT' and x axis value greater than z score"),
    AND($D$71 = "RIGHT", $Q111 &gt; IF($H$71="", 0, $H$71)), $R111,
    FALSE, N("Check if case is 'TWO' and both directions"),
    AND(
        $D$71 = "TWO",
        OR($Q111 &lt; -ABS($H$71), $Q111 &gt; ABS($H$71))
    ), $R111,
    FALSE, N("Default case: Return NA()"),
    TRUE, NA()
)</f>
        <v>#VALUE!</v>
      </c>
      <c r="V111" s="65"/>
      <c r="W111" s="32">
        <v>0.49999999999999789</v>
      </c>
      <c r="X111" s="32">
        <v>0.13400000000000001</v>
      </c>
      <c r="Y111" s="32">
        <f t="shared" si="15"/>
        <v>0.13400000000000001</v>
      </c>
      <c r="Z111" s="32" t="str">
        <f t="shared" si="16"/>
        <v>x</v>
      </c>
    </row>
    <row r="112" spans="1:26" ht="18.5">
      <c r="A112" s="140" t="s">
        <v>523</v>
      </c>
      <c r="B112" s="32"/>
      <c r="C112" s="32"/>
      <c r="D112" s="67"/>
      <c r="E112" s="67"/>
      <c r="F112" s="67"/>
      <c r="G112" s="65"/>
      <c r="H112" s="26"/>
      <c r="I112" s="26"/>
      <c r="J112" s="26"/>
      <c r="K112" s="26"/>
      <c r="L112" s="26"/>
      <c r="M112" s="26"/>
      <c r="N112" s="65"/>
      <c r="O112" s="65"/>
      <c r="P112" s="65"/>
      <c r="Q112" s="84">
        <f t="shared" si="5"/>
        <v>-0.41666666666666885</v>
      </c>
      <c r="R112" s="85">
        <f t="shared" si="6"/>
        <v>0.36577236641400213</v>
      </c>
      <c r="S112" s="85" t="e" cm="1">
        <f t="array" ref="S112">_xlfn.IFS(
    FALSE, N("Check if X1 shading is ON"),
    $S$48&lt;&gt;"x", NA(),
    FALSE, N("Check if case is 'LEFT' and x axis value less than z score"),
    AND($D$67 = "LEFT", $Q112 &lt; IF($H$67="", 0, $H$67)), $R112,
    FALSE, N("Check if case is 'RIGHT' and x axis value greater than z score"),
    AND($D$67 = "RIGHT", $Q112 &gt; IF($H$67="", 0, $H$67)), $R112,
    FALSE, N("Check if case is 'TWO' and both directions"),
    AND(
        $D$67 = "TWO",
        OR($Q112 &lt; -ABS($H$67), $Q112 &gt; ABS($H$68))
    ), $R112,
    FALSE, N("Default case: Return NA()"),
    TRUE, NA()
)</f>
        <v>#VALUE!</v>
      </c>
      <c r="T112" s="85" t="e" cm="1">
        <f t="array" ref="T112">_xlfn.IFS(
    FALSE, N("Check if X1 shading is ON"),
    $S$48&lt;&gt;"x", NA(),
    FALSE, N("Check if case is 'LEFT' and x axis value less than z score"),
    AND($D$68 = "LEFT", $Q112 &lt; IF($H$68="", 0, $H$68)), $R112,
    FALSE, N("Check if case is 'RIGHT' and x axis value greater than z score"),
    AND($D$68 = "RIGHT", $Q112 &gt; IF($H$68="", 0, $H$68)), $R112,
    FALSE, N("Default case: Return NA()"),
    TRUE, NA()
)</f>
        <v>#N/A</v>
      </c>
      <c r="U112" s="85" t="e" cm="1">
        <f t="array" ref="U112">_xlfn.IFS(
    FALSE, N("Check if X1 shading is ON"),
    $U$48&lt;&gt;"x", NA(),
    FALSE, N("Check if case is 'LEFT' and x axis value less than z score"),
    AND($D$71 = "LEFT", $Q112 &lt; IF($H$71="", 0, $H$71)), $R112,
    FALSE, N("Check if case is 'RIGHT' and x axis value greater than z score"),
    AND($D$71 = "RIGHT", $Q112 &gt; IF($H$71="", 0, $H$71)), $R112,
    FALSE, N("Check if case is 'TWO' and both directions"),
    AND(
        $D$71 = "TWO",
        OR($Q112 &lt; -ABS($H$71), $Q112 &gt; ABS($H$71))
    ), $R112,
    FALSE, N("Default case: Return NA()"),
    TRUE, NA()
)</f>
        <v>#VALUE!</v>
      </c>
      <c r="V112" s="65"/>
      <c r="W112" s="32">
        <v>0.66666666666666441</v>
      </c>
      <c r="X112" s="32">
        <v>0.13400000000000001</v>
      </c>
      <c r="Y112" s="32">
        <f t="shared" si="15"/>
        <v>0.13400000000000001</v>
      </c>
      <c r="Z112" s="32" t="str">
        <f t="shared" si="16"/>
        <v>x</v>
      </c>
    </row>
    <row r="113" spans="1:26" ht="15.5">
      <c r="A113" s="80" t="s">
        <v>423</v>
      </c>
      <c r="B113" s="114" t="s">
        <v>424</v>
      </c>
      <c r="C113" s="80" t="s">
        <v>524</v>
      </c>
      <c r="D113" s="80" t="s">
        <v>525</v>
      </c>
      <c r="E113" s="80" t="s">
        <v>526</v>
      </c>
      <c r="F113" s="80" t="s">
        <v>527</v>
      </c>
      <c r="G113" s="65"/>
      <c r="H113" s="26"/>
      <c r="I113" s="26"/>
      <c r="J113" s="26"/>
      <c r="K113" s="26"/>
      <c r="L113" s="26"/>
      <c r="M113" s="26"/>
      <c r="N113" s="65"/>
      <c r="O113" s="65"/>
      <c r="P113" s="65"/>
      <c r="Q113" s="84">
        <f t="shared" si="5"/>
        <v>-0.37500000000000216</v>
      </c>
      <c r="R113" s="85">
        <f t="shared" si="6"/>
        <v>0.37185509386976862</v>
      </c>
      <c r="S113" s="85" t="e" cm="1">
        <f t="array" ref="S113">_xlfn.IFS(
    FALSE, N("Check if X1 shading is ON"),
    $S$48&lt;&gt;"x", NA(),
    FALSE, N("Check if case is 'LEFT' and x axis value less than z score"),
    AND($D$67 = "LEFT", $Q113 &lt; IF($H$67="", 0, $H$67)), $R113,
    FALSE, N("Check if case is 'RIGHT' and x axis value greater than z score"),
    AND($D$67 = "RIGHT", $Q113 &gt; IF($H$67="", 0, $H$67)), $R113,
    FALSE, N("Check if case is 'TWO' and both directions"),
    AND(
        $D$67 = "TWO",
        OR($Q113 &lt; -ABS($H$67), $Q113 &gt; ABS($H$68))
    ), $R113,
    FALSE, N("Default case: Return NA()"),
    TRUE, NA()
)</f>
        <v>#VALUE!</v>
      </c>
      <c r="T113" s="85" t="e" cm="1">
        <f t="array" ref="T113">_xlfn.IFS(
    FALSE, N("Check if X1 shading is ON"),
    $S$48&lt;&gt;"x", NA(),
    FALSE, N("Check if case is 'LEFT' and x axis value less than z score"),
    AND($D$68 = "LEFT", $Q113 &lt; IF($H$68="", 0, $H$68)), $R113,
    FALSE, N("Check if case is 'RIGHT' and x axis value greater than z score"),
    AND($D$68 = "RIGHT", $Q113 &gt; IF($H$68="", 0, $H$68)), $R113,
    FALSE, N("Default case: Return NA()"),
    TRUE, NA()
)</f>
        <v>#N/A</v>
      </c>
      <c r="U113" s="85" t="e" cm="1">
        <f t="array" ref="U113">_xlfn.IFS(
    FALSE, N("Check if X1 shading is ON"),
    $U$48&lt;&gt;"x", NA(),
    FALSE, N("Check if case is 'LEFT' and x axis value less than z score"),
    AND($D$71 = "LEFT", $Q113 &lt; IF($H$71="", 0, $H$71)), $R113,
    FALSE, N("Check if case is 'RIGHT' and x axis value greater than z score"),
    AND($D$71 = "RIGHT", $Q113 &gt; IF($H$71="", 0, $H$71)), $R113,
    FALSE, N("Check if case is 'TWO' and both directions"),
    AND(
        $D$71 = "TWO",
        OR($Q113 &lt; -ABS($H$71), $Q113 &gt; ABS($H$71))
    ), $R113,
    FALSE, N("Default case: Return NA()"),
    TRUE, NA()
)</f>
        <v>#VALUE!</v>
      </c>
      <c r="V113" s="65"/>
      <c r="W113" s="32">
        <v>0.83333333333333093</v>
      </c>
      <c r="X113" s="32">
        <v>0.13400000000000001</v>
      </c>
      <c r="Y113" s="32">
        <f t="shared" si="15"/>
        <v>0.13400000000000001</v>
      </c>
      <c r="Z113" s="32" t="str">
        <f t="shared" si="16"/>
        <v>x</v>
      </c>
    </row>
    <row r="114" spans="1:26" ht="15.5">
      <c r="A114" s="141" t="str">
        <f>L47</f>
        <v>x</v>
      </c>
      <c r="B114" s="32">
        <f>IF(A114="x",-0.02,NA())</f>
        <v>-0.02</v>
      </c>
      <c r="C114" s="67">
        <v>-4</v>
      </c>
      <c r="D114" s="67">
        <f>IF(
    ISNA(A114),
    NA(),
    B114
)</f>
        <v>-0.02</v>
      </c>
      <c r="E114" s="32"/>
      <c r="F114" s="80"/>
      <c r="G114" s="65"/>
      <c r="H114" s="26"/>
      <c r="I114" s="26"/>
      <c r="J114" s="26"/>
      <c r="K114" s="26"/>
      <c r="L114" s="26"/>
      <c r="M114" s="26"/>
      <c r="N114" s="65"/>
      <c r="O114" s="65"/>
      <c r="P114" s="65"/>
      <c r="Q114" s="84">
        <f t="shared" si="5"/>
        <v>-0.33333333333333548</v>
      </c>
      <c r="R114" s="85">
        <f t="shared" si="6"/>
        <v>0.37738322769299293</v>
      </c>
      <c r="S114" s="85" t="e" cm="1">
        <f t="array" ref="S114">_xlfn.IFS(
    FALSE, N("Check if X1 shading is ON"),
    $S$48&lt;&gt;"x", NA(),
    FALSE, N("Check if case is 'LEFT' and x axis value less than z score"),
    AND($D$67 = "LEFT", $Q114 &lt; IF($H$67="", 0, $H$67)), $R114,
    FALSE, N("Check if case is 'RIGHT' and x axis value greater than z score"),
    AND($D$67 = "RIGHT", $Q114 &gt; IF($H$67="", 0, $H$67)), $R114,
    FALSE, N("Check if case is 'TWO' and both directions"),
    AND(
        $D$67 = "TWO",
        OR($Q114 &lt; -ABS($H$67), $Q114 &gt; ABS($H$68))
    ), $R114,
    FALSE, N("Default case: Return NA()"),
    TRUE, NA()
)</f>
        <v>#VALUE!</v>
      </c>
      <c r="T114" s="85" t="e" cm="1">
        <f t="array" ref="T114">_xlfn.IFS(
    FALSE, N("Check if X1 shading is ON"),
    $S$48&lt;&gt;"x", NA(),
    FALSE, N("Check if case is 'LEFT' and x axis value less than z score"),
    AND($D$68 = "LEFT", $Q114 &lt; IF($H$68="", 0, $H$68)), $R114,
    FALSE, N("Check if case is 'RIGHT' and x axis value greater than z score"),
    AND($D$68 = "RIGHT", $Q114 &gt; IF($H$68="", 0, $H$68)), $R114,
    FALSE, N("Default case: Return NA()"),
    TRUE, NA()
)</f>
        <v>#N/A</v>
      </c>
      <c r="U114" s="85" t="e" cm="1">
        <f t="array" ref="U114">_xlfn.IFS(
    FALSE, N("Check if X1 shading is ON"),
    $U$48&lt;&gt;"x", NA(),
    FALSE, N("Check if case is 'LEFT' and x axis value less than z score"),
    AND($D$71 = "LEFT", $Q114 &lt; IF($H$71="", 0, $H$71)), $R114,
    FALSE, N("Check if case is 'RIGHT' and x axis value greater than z score"),
    AND($D$71 = "RIGHT", $Q114 &gt; IF($H$71="", 0, $H$71)), $R114,
    FALSE, N("Check if case is 'TWO' and both directions"),
    AND(
        $D$71 = "TWO",
        OR($Q114 &lt; -ABS($H$71), $Q114 &gt; ABS($H$71))
    ), $R114,
    FALSE, N("Default case: Return NA()"),
    TRUE, NA()
)</f>
        <v>#VALUE!</v>
      </c>
      <c r="V114" s="65"/>
      <c r="W114" s="32">
        <v>1.1666666666666643</v>
      </c>
      <c r="X114" s="32">
        <v>0.13400000000000001</v>
      </c>
      <c r="Y114" s="32">
        <f t="shared" si="15"/>
        <v>0.13400000000000001</v>
      </c>
      <c r="Z114" s="32" t="str">
        <f t="shared" si="16"/>
        <v>x</v>
      </c>
    </row>
    <row r="115" spans="1:26" ht="15.5">
      <c r="A115" s="67"/>
      <c r="B115" s="32"/>
      <c r="C115" s="67">
        <f t="shared" ref="C115:C121" si="19">C114+1</f>
        <v>-3</v>
      </c>
      <c r="D115" s="67">
        <f t="shared" ref="D115:D121" si="20">D114</f>
        <v>-0.02</v>
      </c>
      <c r="E115" s="32" t="str">
        <f>C115&amp;$H$66</f>
        <v>-3z</v>
      </c>
      <c r="F115" s="85">
        <f t="shared" ref="F115:F121" si="21">IF($A$114="x",_xlfn.NORM.S.DIST(C115,FALSE),NA())</f>
        <v>4.4318484119380075E-3</v>
      </c>
      <c r="G115" s="65"/>
      <c r="H115" s="26"/>
      <c r="I115" s="26"/>
      <c r="J115" s="26"/>
      <c r="K115" s="26"/>
      <c r="L115" s="26"/>
      <c r="M115" s="26"/>
      <c r="N115" s="65"/>
      <c r="O115" s="65"/>
      <c r="P115" s="65"/>
      <c r="Q115" s="84">
        <f t="shared" ref="Q115:Q178" si="22">Q114+$P$52</f>
        <v>-0.29166666666666879</v>
      </c>
      <c r="R115" s="85">
        <f t="shared" ref="R115:R178" si="23">IF(
    LEFT($B$67,1) ="T",
    _xlfn.T.DIST(Q115, $A$67-1, FALSE),
    _xlfn.NORM.S.DIST(Q115, FALSE)
)</f>
        <v>0.3823292022799164</v>
      </c>
      <c r="S115" s="85" t="e" cm="1">
        <f t="array" ref="S115">_xlfn.IFS(
    FALSE, N("Check if X1 shading is ON"),
    $S$48&lt;&gt;"x", NA(),
    FALSE, N("Check if case is 'LEFT' and x axis value less than z score"),
    AND($D$67 = "LEFT", $Q115 &lt; IF($H$67="", 0, $H$67)), $R115,
    FALSE, N("Check if case is 'RIGHT' and x axis value greater than z score"),
    AND($D$67 = "RIGHT", $Q115 &gt; IF($H$67="", 0, $H$67)), $R115,
    FALSE, N("Check if case is 'TWO' and both directions"),
    AND(
        $D$67 = "TWO",
        OR($Q115 &lt; -ABS($H$67), $Q115 &gt; ABS($H$68))
    ), $R115,
    FALSE, N("Default case: Return NA()"),
    TRUE, NA()
)</f>
        <v>#VALUE!</v>
      </c>
      <c r="T115" s="85" t="e" cm="1">
        <f t="array" ref="T115">_xlfn.IFS(
    FALSE, N("Check if X1 shading is ON"),
    $S$48&lt;&gt;"x", NA(),
    FALSE, N("Check if case is 'LEFT' and x axis value less than z score"),
    AND($D$68 = "LEFT", $Q115 &lt; IF($H$68="", 0, $H$68)), $R115,
    FALSE, N("Check if case is 'RIGHT' and x axis value greater than z score"),
    AND($D$68 = "RIGHT", $Q115 &gt; IF($H$68="", 0, $H$68)), $R115,
    FALSE, N("Default case: Return NA()"),
    TRUE, NA()
)</f>
        <v>#N/A</v>
      </c>
      <c r="U115" s="85" t="e" cm="1">
        <f t="array" ref="U115">_xlfn.IFS(
    FALSE, N("Check if X1 shading is ON"),
    $U$48&lt;&gt;"x", NA(),
    FALSE, N("Check if case is 'LEFT' and x axis value less than z score"),
    AND($D$71 = "LEFT", $Q115 &lt; IF($H$71="", 0, $H$71)), $R115,
    FALSE, N("Check if case is 'RIGHT' and x axis value greater than z score"),
    AND($D$71 = "RIGHT", $Q115 &gt; IF($H$71="", 0, $H$71)), $R115,
    FALSE, N("Check if case is 'TWO' and both directions"),
    AND(
        $D$71 = "TWO",
        OR($Q115 &lt; -ABS($H$71), $Q115 &gt; ABS($H$71))
    ), $R115,
    FALSE, N("Default case: Return NA()"),
    TRUE, NA()
)</f>
        <v>#VALUE!</v>
      </c>
      <c r="V115" s="65"/>
      <c r="W115" s="32">
        <v>1.3333333333333313</v>
      </c>
      <c r="X115" s="32">
        <v>0.13400000000000001</v>
      </c>
      <c r="Y115" s="32">
        <f t="shared" si="15"/>
        <v>0.13400000000000001</v>
      </c>
      <c r="Z115" s="32" t="str">
        <f t="shared" si="16"/>
        <v>x</v>
      </c>
    </row>
    <row r="116" spans="1:26" ht="15.5">
      <c r="A116" s="67"/>
      <c r="B116" s="32"/>
      <c r="C116" s="67">
        <f t="shared" si="19"/>
        <v>-2</v>
      </c>
      <c r="D116" s="67">
        <f t="shared" si="20"/>
        <v>-0.02</v>
      </c>
      <c r="E116" s="32" t="str">
        <f t="shared" ref="E116:E117" si="24">C116&amp;$H$66</f>
        <v>-2z</v>
      </c>
      <c r="F116" s="85">
        <f t="shared" si="21"/>
        <v>5.3990966513188063E-2</v>
      </c>
      <c r="G116" s="65"/>
      <c r="H116" s="26"/>
      <c r="I116" s="26"/>
      <c r="J116" s="26"/>
      <c r="K116" s="26"/>
      <c r="L116" s="26"/>
      <c r="M116" s="26"/>
      <c r="N116" s="65"/>
      <c r="O116" s="65"/>
      <c r="P116" s="65"/>
      <c r="Q116" s="84">
        <f t="shared" si="22"/>
        <v>-0.25000000000000211</v>
      </c>
      <c r="R116" s="85">
        <f t="shared" si="23"/>
        <v>0.38666811680284902</v>
      </c>
      <c r="S116" s="85" t="e" cm="1">
        <f t="array" ref="S116">_xlfn.IFS(
    FALSE, N("Check if X1 shading is ON"),
    $S$48&lt;&gt;"x", NA(),
    FALSE, N("Check if case is 'LEFT' and x axis value less than z score"),
    AND($D$67 = "LEFT", $Q116 &lt; IF($H$67="", 0, $H$67)), $R116,
    FALSE, N("Check if case is 'RIGHT' and x axis value greater than z score"),
    AND($D$67 = "RIGHT", $Q116 &gt; IF($H$67="", 0, $H$67)), $R116,
    FALSE, N("Check if case is 'TWO' and both directions"),
    AND(
        $D$67 = "TWO",
        OR($Q116 &lt; -ABS($H$67), $Q116 &gt; ABS($H$68))
    ), $R116,
    FALSE, N("Default case: Return NA()"),
    TRUE, NA()
)</f>
        <v>#VALUE!</v>
      </c>
      <c r="T116" s="85" t="e" cm="1">
        <f t="array" ref="T116">_xlfn.IFS(
    FALSE, N("Check if X1 shading is ON"),
    $S$48&lt;&gt;"x", NA(),
    FALSE, N("Check if case is 'LEFT' and x axis value less than z score"),
    AND($D$68 = "LEFT", $Q116 &lt; IF($H$68="", 0, $H$68)), $R116,
    FALSE, N("Check if case is 'RIGHT' and x axis value greater than z score"),
    AND($D$68 = "RIGHT", $Q116 &gt; IF($H$68="", 0, $H$68)), $R116,
    FALSE, N("Default case: Return NA()"),
    TRUE, NA()
)</f>
        <v>#N/A</v>
      </c>
      <c r="U116" s="85" t="e" cm="1">
        <f t="array" ref="U116">_xlfn.IFS(
    FALSE, N("Check if X1 shading is ON"),
    $U$48&lt;&gt;"x", NA(),
    FALSE, N("Check if case is 'LEFT' and x axis value less than z score"),
    AND($D$71 = "LEFT", $Q116 &lt; IF($H$71="", 0, $H$71)), $R116,
    FALSE, N("Check if case is 'RIGHT' and x axis value greater than z score"),
    AND($D$71 = "RIGHT", $Q116 &gt; IF($H$71="", 0, $H$71)), $R116,
    FALSE, N("Check if case is 'TWO' and both directions"),
    AND(
        $D$71 = "TWO",
        OR($Q116 &lt; -ABS($H$71), $Q116 &gt; ABS($H$71))
    ), $R116,
    FALSE, N("Default case: Return NA()"),
    TRUE, NA()
)</f>
        <v>#VALUE!</v>
      </c>
      <c r="V116" s="65"/>
      <c r="W116" s="32">
        <v>-1.1666666666666687</v>
      </c>
      <c r="X116" s="32">
        <v>0.158</v>
      </c>
      <c r="Y116" s="32">
        <f t="shared" si="15"/>
        <v>0.158</v>
      </c>
      <c r="Z116" s="32" t="str">
        <f t="shared" si="16"/>
        <v>x</v>
      </c>
    </row>
    <row r="117" spans="1:26" ht="15.5">
      <c r="A117" s="67"/>
      <c r="B117" s="32"/>
      <c r="C117" s="67">
        <f t="shared" si="19"/>
        <v>-1</v>
      </c>
      <c r="D117" s="67">
        <f t="shared" si="20"/>
        <v>-0.02</v>
      </c>
      <c r="E117" s="32" t="str">
        <f t="shared" si="24"/>
        <v>-1z</v>
      </c>
      <c r="F117" s="85">
        <f t="shared" si="21"/>
        <v>0.24197072451914337</v>
      </c>
      <c r="G117" s="65"/>
      <c r="H117" s="26"/>
      <c r="I117" s="26"/>
      <c r="J117" s="26"/>
      <c r="K117" s="26"/>
      <c r="L117" s="26"/>
      <c r="M117" s="26"/>
      <c r="N117" s="65"/>
      <c r="O117" s="65"/>
      <c r="P117" s="65"/>
      <c r="Q117" s="84">
        <f t="shared" si="22"/>
        <v>-0.20833333333333545</v>
      </c>
      <c r="R117" s="85">
        <f t="shared" si="23"/>
        <v>0.39037794394036218</v>
      </c>
      <c r="S117" s="85" t="e" cm="1">
        <f t="array" ref="S117">_xlfn.IFS(
    FALSE, N("Check if X1 shading is ON"),
    $S$48&lt;&gt;"x", NA(),
    FALSE, N("Check if case is 'LEFT' and x axis value less than z score"),
    AND($D$67 = "LEFT", $Q117 &lt; IF($H$67="", 0, $H$67)), $R117,
    FALSE, N("Check if case is 'RIGHT' and x axis value greater than z score"),
    AND($D$67 = "RIGHT", $Q117 &gt; IF($H$67="", 0, $H$67)), $R117,
    FALSE, N("Check if case is 'TWO' and both directions"),
    AND(
        $D$67 = "TWO",
        OR($Q117 &lt; -ABS($H$67), $Q117 &gt; ABS($H$68))
    ), $R117,
    FALSE, N("Default case: Return NA()"),
    TRUE, NA()
)</f>
        <v>#VALUE!</v>
      </c>
      <c r="T117" s="85" t="e" cm="1">
        <f t="array" ref="T117">_xlfn.IFS(
    FALSE, N("Check if X1 shading is ON"),
    $S$48&lt;&gt;"x", NA(),
    FALSE, N("Check if case is 'LEFT' and x axis value less than z score"),
    AND($D$68 = "LEFT", $Q117 &lt; IF($H$68="", 0, $H$68)), $R117,
    FALSE, N("Check if case is 'RIGHT' and x axis value greater than z score"),
    AND($D$68 = "RIGHT", $Q117 &gt; IF($H$68="", 0, $H$68)), $R117,
    FALSE, N("Default case: Return NA()"),
    TRUE, NA()
)</f>
        <v>#N/A</v>
      </c>
      <c r="U117" s="85" t="e" cm="1">
        <f t="array" ref="U117">_xlfn.IFS(
    FALSE, N("Check if X1 shading is ON"),
    $U$48&lt;&gt;"x", NA(),
    FALSE, N("Check if case is 'LEFT' and x axis value less than z score"),
    AND($D$71 = "LEFT", $Q117 &lt; IF($H$71="", 0, $H$71)), $R117,
    FALSE, N("Check if case is 'RIGHT' and x axis value greater than z score"),
    AND($D$71 = "RIGHT", $Q117 &gt; IF($H$71="", 0, $H$71)), $R117,
    FALSE, N("Check if case is 'TWO' and both directions"),
    AND(
        $D$71 = "TWO",
        OR($Q117 &lt; -ABS($H$71), $Q117 &gt; ABS($H$71))
    ), $R117,
    FALSE, N("Default case: Return NA()"),
    TRUE, NA()
)</f>
        <v>#VALUE!</v>
      </c>
      <c r="V117" s="65"/>
      <c r="W117" s="32">
        <v>-0.83333333333333526</v>
      </c>
      <c r="X117" s="32">
        <v>0.158</v>
      </c>
      <c r="Y117" s="32">
        <f t="shared" si="15"/>
        <v>0.158</v>
      </c>
      <c r="Z117" s="32" t="str">
        <f t="shared" si="16"/>
        <v>x</v>
      </c>
    </row>
    <row r="118" spans="1:26" ht="15.5">
      <c r="A118" s="67"/>
      <c r="B118" s="32"/>
      <c r="C118" s="67">
        <f t="shared" si="19"/>
        <v>0</v>
      </c>
      <c r="D118" s="67">
        <f t="shared" si="20"/>
        <v>-0.02</v>
      </c>
      <c r="E118" s="32">
        <f>C118</f>
        <v>0</v>
      </c>
      <c r="F118" s="85">
        <f t="shared" si="21"/>
        <v>0.3989422804014327</v>
      </c>
      <c r="G118" s="65"/>
      <c r="H118" s="26"/>
      <c r="I118" s="26"/>
      <c r="J118" s="26"/>
      <c r="K118" s="26"/>
      <c r="L118" s="26"/>
      <c r="M118" s="26"/>
      <c r="N118" s="65"/>
      <c r="O118" s="65"/>
      <c r="P118" s="65"/>
      <c r="Q118" s="84">
        <f t="shared" si="22"/>
        <v>-0.16666666666666879</v>
      </c>
      <c r="R118" s="85">
        <f t="shared" si="23"/>
        <v>0.39343971610193973</v>
      </c>
      <c r="S118" s="85" t="e" cm="1">
        <f t="array" ref="S118">_xlfn.IFS(
    FALSE, N("Check if X1 shading is ON"),
    $S$48&lt;&gt;"x", NA(),
    FALSE, N("Check if case is 'LEFT' and x axis value less than z score"),
    AND($D$67 = "LEFT", $Q118 &lt; IF($H$67="", 0, $H$67)), $R118,
    FALSE, N("Check if case is 'RIGHT' and x axis value greater than z score"),
    AND($D$67 = "RIGHT", $Q118 &gt; IF($H$67="", 0, $H$67)), $R118,
    FALSE, N("Check if case is 'TWO' and both directions"),
    AND(
        $D$67 = "TWO",
        OR($Q118 &lt; -ABS($H$67), $Q118 &gt; ABS($H$68))
    ), $R118,
    FALSE, N("Default case: Return NA()"),
    TRUE, NA()
)</f>
        <v>#VALUE!</v>
      </c>
      <c r="T118" s="85" t="e" cm="1">
        <f t="array" ref="T118">_xlfn.IFS(
    FALSE, N("Check if X1 shading is ON"),
    $S$48&lt;&gt;"x", NA(),
    FALSE, N("Check if case is 'LEFT' and x axis value less than z score"),
    AND($D$68 = "LEFT", $Q118 &lt; IF($H$68="", 0, $H$68)), $R118,
    FALSE, N("Check if case is 'RIGHT' and x axis value greater than z score"),
    AND($D$68 = "RIGHT", $Q118 &gt; IF($H$68="", 0, $H$68)), $R118,
    FALSE, N("Default case: Return NA()"),
    TRUE, NA()
)</f>
        <v>#N/A</v>
      </c>
      <c r="U118" s="85" t="e" cm="1">
        <f t="array" ref="U118">_xlfn.IFS(
    FALSE, N("Check if X1 shading is ON"),
    $U$48&lt;&gt;"x", NA(),
    FALSE, N("Check if case is 'LEFT' and x axis value less than z score"),
    AND($D$71 = "LEFT", $Q118 &lt; IF($H$71="", 0, $H$71)), $R118,
    FALSE, N("Check if case is 'RIGHT' and x axis value greater than z score"),
    AND($D$71 = "RIGHT", $Q118 &gt; IF($H$71="", 0, $H$71)), $R118,
    FALSE, N("Check if case is 'TWO' and both directions"),
    AND(
        $D$71 = "TWO",
        OR($Q118 &lt; -ABS($H$71), $Q118 &gt; ABS($H$71))
    ), $R118,
    FALSE, N("Default case: Return NA()"),
    TRUE, NA()
)</f>
        <v>#VALUE!</v>
      </c>
      <c r="V118" s="65"/>
      <c r="W118" s="32">
        <v>-0.66666666666666874</v>
      </c>
      <c r="X118" s="32">
        <v>0.158</v>
      </c>
      <c r="Y118" s="32">
        <f t="shared" si="15"/>
        <v>0.158</v>
      </c>
      <c r="Z118" s="32" t="str">
        <f t="shared" si="16"/>
        <v>x</v>
      </c>
    </row>
    <row r="119" spans="1:26" ht="15.5">
      <c r="A119" s="67"/>
      <c r="B119" s="32"/>
      <c r="C119" s="67">
        <f t="shared" si="19"/>
        <v>1</v>
      </c>
      <c r="D119" s="67">
        <f t="shared" si="20"/>
        <v>-0.02</v>
      </c>
      <c r="E119" s="32" t="str">
        <f t="shared" ref="E119:E121" si="25">C119&amp;$H$66</f>
        <v>1z</v>
      </c>
      <c r="F119" s="85">
        <f t="shared" si="21"/>
        <v>0.24197072451914337</v>
      </c>
      <c r="G119" s="65"/>
      <c r="H119" s="26"/>
      <c r="I119" s="26"/>
      <c r="J119" s="26"/>
      <c r="K119" s="26"/>
      <c r="L119" s="26"/>
      <c r="M119" s="26"/>
      <c r="N119" s="65"/>
      <c r="O119" s="65"/>
      <c r="P119" s="65"/>
      <c r="Q119" s="84">
        <f t="shared" si="22"/>
        <v>-0.12500000000000214</v>
      </c>
      <c r="R119" s="85">
        <f t="shared" si="23"/>
        <v>0.39583768694474941</v>
      </c>
      <c r="S119" s="85" t="e" cm="1">
        <f t="array" ref="S119">_xlfn.IFS(
    FALSE, N("Check if X1 shading is ON"),
    $S$48&lt;&gt;"x", NA(),
    FALSE, N("Check if case is 'LEFT' and x axis value less than z score"),
    AND($D$67 = "LEFT", $Q119 &lt; IF($H$67="", 0, $H$67)), $R119,
    FALSE, N("Check if case is 'RIGHT' and x axis value greater than z score"),
    AND($D$67 = "RIGHT", $Q119 &gt; IF($H$67="", 0, $H$67)), $R119,
    FALSE, N("Check if case is 'TWO' and both directions"),
    AND(
        $D$67 = "TWO",
        OR($Q119 &lt; -ABS($H$67), $Q119 &gt; ABS($H$68))
    ), $R119,
    FALSE, N("Default case: Return NA()"),
    TRUE, NA()
)</f>
        <v>#VALUE!</v>
      </c>
      <c r="T119" s="85" t="e" cm="1">
        <f t="array" ref="T119">_xlfn.IFS(
    FALSE, N("Check if X1 shading is ON"),
    $S$48&lt;&gt;"x", NA(),
    FALSE, N("Check if case is 'LEFT' and x axis value less than z score"),
    AND($D$68 = "LEFT", $Q119 &lt; IF($H$68="", 0, $H$68)), $R119,
    FALSE, N("Check if case is 'RIGHT' and x axis value greater than z score"),
    AND($D$68 = "RIGHT", $Q119 &gt; IF($H$68="", 0, $H$68)), $R119,
    FALSE, N("Default case: Return NA()"),
    TRUE, NA()
)</f>
        <v>#N/A</v>
      </c>
      <c r="U119" s="85" t="e" cm="1">
        <f t="array" ref="U119">_xlfn.IFS(
    FALSE, N("Check if X1 shading is ON"),
    $U$48&lt;&gt;"x", NA(),
    FALSE, N("Check if case is 'LEFT' and x axis value less than z score"),
    AND($D$71 = "LEFT", $Q119 &lt; IF($H$71="", 0, $H$71)), $R119,
    FALSE, N("Check if case is 'RIGHT' and x axis value greater than z score"),
    AND($D$71 = "RIGHT", $Q119 &gt; IF($H$71="", 0, $H$71)), $R119,
    FALSE, N("Check if case is 'TWO' and both directions"),
    AND(
        $D$71 = "TWO",
        OR($Q119 &lt; -ABS($H$71), $Q119 &gt; ABS($H$71))
    ), $R119,
    FALSE, N("Default case: Return NA()"),
    TRUE, NA()
)</f>
        <v>#VALUE!</v>
      </c>
      <c r="V119" s="65"/>
      <c r="W119" s="32">
        <v>-0.50000000000000222</v>
      </c>
      <c r="X119" s="32">
        <v>0.158</v>
      </c>
      <c r="Y119" s="32">
        <f t="shared" si="15"/>
        <v>0.158</v>
      </c>
      <c r="Z119" s="32" t="str">
        <f t="shared" si="16"/>
        <v>x</v>
      </c>
    </row>
    <row r="120" spans="1:26" ht="15.5">
      <c r="A120" s="67"/>
      <c r="B120" s="32"/>
      <c r="C120" s="67">
        <f t="shared" si="19"/>
        <v>2</v>
      </c>
      <c r="D120" s="67">
        <f t="shared" si="20"/>
        <v>-0.02</v>
      </c>
      <c r="E120" s="32" t="str">
        <f t="shared" si="25"/>
        <v>2z</v>
      </c>
      <c r="F120" s="85">
        <f t="shared" si="21"/>
        <v>5.3990966513188063E-2</v>
      </c>
      <c r="G120" s="65"/>
      <c r="H120" s="26"/>
      <c r="I120" s="26"/>
      <c r="J120" s="26"/>
      <c r="K120" s="26"/>
      <c r="L120" s="26"/>
      <c r="M120" s="26"/>
      <c r="N120" s="65"/>
      <c r="O120" s="65"/>
      <c r="P120" s="65"/>
      <c r="Q120" s="84">
        <f t="shared" si="22"/>
        <v>-8.333333333333548E-2</v>
      </c>
      <c r="R120" s="85">
        <f t="shared" si="23"/>
        <v>0.39755946625834188</v>
      </c>
      <c r="S120" s="85" t="e" cm="1">
        <f t="array" ref="S120">_xlfn.IFS(
    FALSE, N("Check if X1 shading is ON"),
    $S$48&lt;&gt;"x", NA(),
    FALSE, N("Check if case is 'LEFT' and x axis value less than z score"),
    AND($D$67 = "LEFT", $Q120 &lt; IF($H$67="", 0, $H$67)), $R120,
    FALSE, N("Check if case is 'RIGHT' and x axis value greater than z score"),
    AND($D$67 = "RIGHT", $Q120 &gt; IF($H$67="", 0, $H$67)), $R120,
    FALSE, N("Check if case is 'TWO' and both directions"),
    AND(
        $D$67 = "TWO",
        OR($Q120 &lt; -ABS($H$67), $Q120 &gt; ABS($H$68))
    ), $R120,
    FALSE, N("Default case: Return NA()"),
    TRUE, NA()
)</f>
        <v>#VALUE!</v>
      </c>
      <c r="T120" s="85" t="e" cm="1">
        <f t="array" ref="T120">_xlfn.IFS(
    FALSE, N("Check if X1 shading is ON"),
    $S$48&lt;&gt;"x", NA(),
    FALSE, N("Check if case is 'LEFT' and x axis value less than z score"),
    AND($D$68 = "LEFT", $Q120 &lt; IF($H$68="", 0, $H$68)), $R120,
    FALSE, N("Check if case is 'RIGHT' and x axis value greater than z score"),
    AND($D$68 = "RIGHT", $Q120 &gt; IF($H$68="", 0, $H$68)), $R120,
    FALSE, N("Default case: Return NA()"),
    TRUE, NA()
)</f>
        <v>#N/A</v>
      </c>
      <c r="U120" s="85" t="e" cm="1">
        <f t="array" ref="U120">_xlfn.IFS(
    FALSE, N("Check if X1 shading is ON"),
    $U$48&lt;&gt;"x", NA(),
    FALSE, N("Check if case is 'LEFT' and x axis value less than z score"),
    AND($D$71 = "LEFT", $Q120 &lt; IF($H$71="", 0, $H$71)), $R120,
    FALSE, N("Check if case is 'RIGHT' and x axis value greater than z score"),
    AND($D$71 = "RIGHT", $Q120 &gt; IF($H$71="", 0, $H$71)), $R120,
    FALSE, N("Check if case is 'TWO' and both directions"),
    AND(
        $D$71 = "TWO",
        OR($Q120 &lt; -ABS($H$71), $Q120 &gt; ABS($H$71))
    ), $R120,
    FALSE, N("Default case: Return NA()"),
    TRUE, NA()
)</f>
        <v>#VALUE!</v>
      </c>
      <c r="V120" s="65"/>
      <c r="W120" s="32">
        <v>-0.33333333333333548</v>
      </c>
      <c r="X120" s="32">
        <v>0.158</v>
      </c>
      <c r="Y120" s="32">
        <f t="shared" si="15"/>
        <v>0.158</v>
      </c>
      <c r="Z120" s="32" t="str">
        <f t="shared" si="16"/>
        <v>x</v>
      </c>
    </row>
    <row r="121" spans="1:26" ht="15.5">
      <c r="A121" s="67"/>
      <c r="B121" s="32"/>
      <c r="C121" s="67">
        <f t="shared" si="19"/>
        <v>3</v>
      </c>
      <c r="D121" s="67">
        <f t="shared" si="20"/>
        <v>-0.02</v>
      </c>
      <c r="E121" s="32" t="str">
        <f t="shared" si="25"/>
        <v>3z</v>
      </c>
      <c r="F121" s="85">
        <f t="shared" si="21"/>
        <v>4.4318484119380075E-3</v>
      </c>
      <c r="G121" s="65"/>
      <c r="H121" s="26"/>
      <c r="I121" s="26"/>
      <c r="J121" s="26"/>
      <c r="K121" s="26"/>
      <c r="L121" s="26"/>
      <c r="M121" s="26"/>
      <c r="N121" s="65"/>
      <c r="O121" s="65"/>
      <c r="P121" s="65"/>
      <c r="Q121" s="84">
        <f t="shared" si="22"/>
        <v>-4.1666666666668815E-2</v>
      </c>
      <c r="R121" s="85">
        <f t="shared" si="23"/>
        <v>0.39859612660068527</v>
      </c>
      <c r="S121" s="85" t="e" cm="1">
        <f t="array" ref="S121">_xlfn.IFS(
    FALSE, N("Check if X1 shading is ON"),
    $S$48&lt;&gt;"x", NA(),
    FALSE, N("Check if case is 'LEFT' and x axis value less than z score"),
    AND($D$67 = "LEFT", $Q121 &lt; IF($H$67="", 0, $H$67)), $R121,
    FALSE, N("Check if case is 'RIGHT' and x axis value greater than z score"),
    AND($D$67 = "RIGHT", $Q121 &gt; IF($H$67="", 0, $H$67)), $R121,
    FALSE, N("Check if case is 'TWO' and both directions"),
    AND(
        $D$67 = "TWO",
        OR($Q121 &lt; -ABS($H$67), $Q121 &gt; ABS($H$68))
    ), $R121,
    FALSE, N("Default case: Return NA()"),
    TRUE, NA()
)</f>
        <v>#VALUE!</v>
      </c>
      <c r="T121" s="85" t="e" cm="1">
        <f t="array" ref="T121">_xlfn.IFS(
    FALSE, N("Check if X1 shading is ON"),
    $S$48&lt;&gt;"x", NA(),
    FALSE, N("Check if case is 'LEFT' and x axis value less than z score"),
    AND($D$68 = "LEFT", $Q121 &lt; IF($H$68="", 0, $H$68)), $R121,
    FALSE, N("Check if case is 'RIGHT' and x axis value greater than z score"),
    AND($D$68 = "RIGHT", $Q121 &gt; IF($H$68="", 0, $H$68)), $R121,
    FALSE, N("Default case: Return NA()"),
    TRUE, NA()
)</f>
        <v>#N/A</v>
      </c>
      <c r="U121" s="85" t="e" cm="1">
        <f t="array" ref="U121">_xlfn.IFS(
    FALSE, N("Check if X1 shading is ON"),
    $U$48&lt;&gt;"x", NA(),
    FALSE, N("Check if case is 'LEFT' and x axis value less than z score"),
    AND($D$71 = "LEFT", $Q121 &lt; IF($H$71="", 0, $H$71)), $R121,
    FALSE, N("Check if case is 'RIGHT' and x axis value greater than z score"),
    AND($D$71 = "RIGHT", $Q121 &gt; IF($H$71="", 0, $H$71)), $R121,
    FALSE, N("Check if case is 'TWO' and both directions"),
    AND(
        $D$71 = "TWO",
        OR($Q121 &lt; -ABS($H$71), $Q121 &gt; ABS($H$71))
    ), $R121,
    FALSE, N("Default case: Return NA()"),
    TRUE, NA()
)</f>
        <v>#VALUE!</v>
      </c>
      <c r="V121" s="65"/>
      <c r="W121" s="32">
        <v>-0.16666666666666879</v>
      </c>
      <c r="X121" s="32">
        <v>0.158</v>
      </c>
      <c r="Y121" s="32">
        <f t="shared" si="15"/>
        <v>0.158</v>
      </c>
      <c r="Z121" s="32" t="str">
        <f t="shared" si="16"/>
        <v>x</v>
      </c>
    </row>
    <row r="122" spans="1:26" ht="15.5">
      <c r="A122" s="67"/>
      <c r="B122" s="32"/>
      <c r="C122" s="32"/>
      <c r="D122" s="67"/>
      <c r="E122" s="67"/>
      <c r="F122" s="67"/>
      <c r="G122" s="65"/>
      <c r="H122" s="26"/>
      <c r="I122" s="26"/>
      <c r="J122" s="26"/>
      <c r="K122" s="26"/>
      <c r="L122" s="26"/>
      <c r="M122" s="26"/>
      <c r="N122" s="26"/>
      <c r="O122" s="65"/>
      <c r="P122" s="65"/>
      <c r="Q122" s="84">
        <f t="shared" si="22"/>
        <v>-2.1510571102112408E-15</v>
      </c>
      <c r="R122" s="85">
        <f t="shared" si="23"/>
        <v>0.3989422804014327</v>
      </c>
      <c r="S122" s="85" t="e" cm="1">
        <f t="array" ref="S122">_xlfn.IFS(
    FALSE, N("Check if X1 shading is ON"),
    $S$48&lt;&gt;"x", NA(),
    FALSE, N("Check if case is 'LEFT' and x axis value less than z score"),
    AND($D$67 = "LEFT", $Q122 &lt; IF($H$67="", 0, $H$67)), $R122,
    FALSE, N("Check if case is 'RIGHT' and x axis value greater than z score"),
    AND($D$67 = "RIGHT", $Q122 &gt; IF($H$67="", 0, $H$67)), $R122,
    FALSE, N("Check if case is 'TWO' and both directions"),
    AND(
        $D$67 = "TWO",
        OR($Q122 &lt; -ABS($H$67), $Q122 &gt; ABS($H$68))
    ), $R122,
    FALSE, N("Default case: Return NA()"),
    TRUE, NA()
)</f>
        <v>#VALUE!</v>
      </c>
      <c r="T122" s="85" t="e" cm="1">
        <f t="array" ref="T122">_xlfn.IFS(
    FALSE, N("Check if X1 shading is ON"),
    $S$48&lt;&gt;"x", NA(),
    FALSE, N("Check if case is 'LEFT' and x axis value less than z score"),
    AND($D$68 = "LEFT", $Q122 &lt; IF($H$68="", 0, $H$68)), $R122,
    FALSE, N("Check if case is 'RIGHT' and x axis value greater than z score"),
    AND($D$68 = "RIGHT", $Q122 &gt; IF($H$68="", 0, $H$68)), $R122,
    FALSE, N("Default case: Return NA()"),
    TRUE, NA()
)</f>
        <v>#N/A</v>
      </c>
      <c r="U122" s="85" t="e" cm="1">
        <f t="array" ref="U122">_xlfn.IFS(
    FALSE, N("Check if X1 shading is ON"),
    $U$48&lt;&gt;"x", NA(),
    FALSE, N("Check if case is 'LEFT' and x axis value less than z score"),
    AND($D$71 = "LEFT", $Q122 &lt; IF($H$71="", 0, $H$71)), $R122,
    FALSE, N("Check if case is 'RIGHT' and x axis value greater than z score"),
    AND($D$71 = "RIGHT", $Q122 &gt; IF($H$71="", 0, $H$71)), $R122,
    FALSE, N("Check if case is 'TWO' and both directions"),
    AND(
        $D$71 = "TWO",
        OR($Q122 &lt; -ABS($H$71), $Q122 &gt; ABS($H$71))
    ), $R122,
    FALSE, N("Default case: Return NA()"),
    TRUE, NA()
)</f>
        <v>#VALUE!</v>
      </c>
      <c r="V122" s="65"/>
      <c r="W122" s="32">
        <v>0.16666666666666449</v>
      </c>
      <c r="X122" s="32">
        <v>0.158</v>
      </c>
      <c r="Y122" s="32">
        <f t="shared" si="15"/>
        <v>0.158</v>
      </c>
      <c r="Z122" s="32" t="str">
        <f t="shared" si="16"/>
        <v>x</v>
      </c>
    </row>
    <row r="123" spans="1:26" ht="18.5">
      <c r="A123" s="140" t="s">
        <v>98</v>
      </c>
      <c r="B123" s="32"/>
      <c r="C123" s="32"/>
      <c r="D123" s="67"/>
      <c r="E123" s="67"/>
      <c r="F123" s="67"/>
      <c r="G123" s="65"/>
      <c r="H123" s="26"/>
      <c r="I123" s="26"/>
      <c r="J123" s="26"/>
      <c r="K123" s="26"/>
      <c r="L123" s="26"/>
      <c r="M123" s="26"/>
      <c r="N123" s="26"/>
      <c r="O123" s="65"/>
      <c r="P123" s="65"/>
      <c r="Q123" s="84">
        <f t="shared" si="22"/>
        <v>4.1666666666664513E-2</v>
      </c>
      <c r="R123" s="85">
        <f t="shared" si="23"/>
        <v>0.39859612660068539</v>
      </c>
      <c r="S123" s="85" t="e" cm="1">
        <f t="array" ref="S123">_xlfn.IFS(
    FALSE, N("Check if X1 shading is ON"),
    $S$48&lt;&gt;"x", NA(),
    FALSE, N("Check if case is 'LEFT' and x axis value less than z score"),
    AND($D$67 = "LEFT", $Q123 &lt; IF($H$67="", 0, $H$67)), $R123,
    FALSE, N("Check if case is 'RIGHT' and x axis value greater than z score"),
    AND($D$67 = "RIGHT", $Q123 &gt; IF($H$67="", 0, $H$67)), $R123,
    FALSE, N("Check if case is 'TWO' and both directions"),
    AND(
        $D$67 = "TWO",
        OR($Q123 &lt; -ABS($H$67), $Q123 &gt; ABS($H$68))
    ), $R123,
    FALSE, N("Default case: Return NA()"),
    TRUE, NA()
)</f>
        <v>#VALUE!</v>
      </c>
      <c r="T123" s="85" t="e" cm="1">
        <f t="array" ref="T123">_xlfn.IFS(
    FALSE, N("Check if X1 shading is ON"),
    $S$48&lt;&gt;"x", NA(),
    FALSE, N("Check if case is 'LEFT' and x axis value less than z score"),
    AND($D$68 = "LEFT", $Q123 &lt; IF($H$68="", 0, $H$68)), $R123,
    FALSE, N("Check if case is 'RIGHT' and x axis value greater than z score"),
    AND($D$68 = "RIGHT", $Q123 &gt; IF($H$68="", 0, $H$68)), $R123,
    FALSE, N("Default case: Return NA()"),
    TRUE, NA()
)</f>
        <v>#N/A</v>
      </c>
      <c r="U123" s="85" t="e" cm="1">
        <f t="array" ref="U123">_xlfn.IFS(
    FALSE, N("Check if X1 shading is ON"),
    $U$48&lt;&gt;"x", NA(),
    FALSE, N("Check if case is 'LEFT' and x axis value less than z score"),
    AND($D$71 = "LEFT", $Q123 &lt; IF($H$71="", 0, $H$71)), $R123,
    FALSE, N("Check if case is 'RIGHT' and x axis value greater than z score"),
    AND($D$71 = "RIGHT", $Q123 &gt; IF($H$71="", 0, $H$71)), $R123,
    FALSE, N("Check if case is 'TWO' and both directions"),
    AND(
        $D$71 = "TWO",
        OR($Q123 &lt; -ABS($H$71), $Q123 &gt; ABS($H$71))
    ), $R123,
    FALSE, N("Default case: Return NA()"),
    TRUE, NA()
)</f>
        <v>#VALUE!</v>
      </c>
      <c r="V123" s="65"/>
      <c r="W123" s="32">
        <v>0.33333333333333115</v>
      </c>
      <c r="X123" s="32">
        <v>0.158</v>
      </c>
      <c r="Y123" s="32">
        <f t="shared" si="15"/>
        <v>0.158</v>
      </c>
      <c r="Z123" s="32" t="str">
        <f t="shared" si="16"/>
        <v>x</v>
      </c>
    </row>
    <row r="124" spans="1:26" ht="15.5">
      <c r="A124" s="80" t="s">
        <v>423</v>
      </c>
      <c r="B124" s="114" t="s">
        <v>424</v>
      </c>
      <c r="C124" s="81" t="s">
        <v>528</v>
      </c>
      <c r="D124" s="80" t="s">
        <v>529</v>
      </c>
      <c r="E124" s="81" t="s">
        <v>530</v>
      </c>
      <c r="F124" s="67"/>
      <c r="G124" s="65"/>
      <c r="H124" s="65"/>
      <c r="I124" s="65"/>
      <c r="J124" s="65"/>
      <c r="K124" s="65"/>
      <c r="L124" s="65"/>
      <c r="M124" s="65"/>
      <c r="N124" s="26"/>
      <c r="O124" s="65"/>
      <c r="P124" s="65"/>
      <c r="Q124" s="84">
        <f t="shared" si="22"/>
        <v>8.3333333333331178E-2</v>
      </c>
      <c r="R124" s="85">
        <f t="shared" si="23"/>
        <v>0.39755946625834204</v>
      </c>
      <c r="S124" s="85" t="e" cm="1">
        <f t="array" ref="S124">_xlfn.IFS(
    FALSE, N("Check if X1 shading is ON"),
    $S$48&lt;&gt;"x", NA(),
    FALSE, N("Check if case is 'LEFT' and x axis value less than z score"),
    AND($D$67 = "LEFT", $Q124 &lt; IF($H$67="", 0, $H$67)), $R124,
    FALSE, N("Check if case is 'RIGHT' and x axis value greater than z score"),
    AND($D$67 = "RIGHT", $Q124 &gt; IF($H$67="", 0, $H$67)), $R124,
    FALSE, N("Check if case is 'TWO' and both directions"),
    AND(
        $D$67 = "TWO",
        OR($Q124 &lt; -ABS($H$67), $Q124 &gt; ABS($H$68))
    ), $R124,
    FALSE, N("Default case: Return NA()"),
    TRUE, NA()
)</f>
        <v>#VALUE!</v>
      </c>
      <c r="T124" s="85" t="e" cm="1">
        <f t="array" ref="T124">_xlfn.IFS(
    FALSE, N("Check if X1 shading is ON"),
    $S$48&lt;&gt;"x", NA(),
    FALSE, N("Check if case is 'LEFT' and x axis value less than z score"),
    AND($D$68 = "LEFT", $Q124 &lt; IF($H$68="", 0, $H$68)), $R124,
    FALSE, N("Check if case is 'RIGHT' and x axis value greater than z score"),
    AND($D$68 = "RIGHT", $Q124 &gt; IF($H$68="", 0, $H$68)), $R124,
    FALSE, N("Default case: Return NA()"),
    TRUE, NA()
)</f>
        <v>#N/A</v>
      </c>
      <c r="U124" s="85" t="e" cm="1">
        <f t="array" ref="U124">_xlfn.IFS(
    FALSE, N("Check if X1 shading is ON"),
    $U$48&lt;&gt;"x", NA(),
    FALSE, N("Check if case is 'LEFT' and x axis value less than z score"),
    AND($D$71 = "LEFT", $Q124 &lt; IF($H$71="", 0, $H$71)), $R124,
    FALSE, N("Check if case is 'RIGHT' and x axis value greater than z score"),
    AND($D$71 = "RIGHT", $Q124 &gt; IF($H$71="", 0, $H$71)), $R124,
    FALSE, N("Check if case is 'TWO' and both directions"),
    AND(
        $D$71 = "TWO",
        OR($Q124 &lt; -ABS($H$71), $Q124 &gt; ABS($H$71))
    ), $R124,
    FALSE, N("Default case: Return NA()"),
    TRUE, NA()
)</f>
        <v>#VALUE!</v>
      </c>
      <c r="V124" s="65"/>
      <c r="W124" s="32">
        <v>0.49999999999999789</v>
      </c>
      <c r="X124" s="32">
        <v>0.158</v>
      </c>
      <c r="Y124" s="32">
        <f t="shared" si="15"/>
        <v>0.158</v>
      </c>
      <c r="Z124" s="32" t="str">
        <f t="shared" si="16"/>
        <v>x</v>
      </c>
    </row>
    <row r="125" spans="1:26" ht="15.5">
      <c r="A125" s="67" t="str">
        <f>L49</f>
        <v>x</v>
      </c>
      <c r="B125" s="32">
        <v>-0.02</v>
      </c>
      <c r="C125" s="67">
        <v>-3.5</v>
      </c>
      <c r="D125" s="67">
        <f>IF(
    A125="x",
    B125,
    NA()
)</f>
        <v>-0.02</v>
      </c>
      <c r="E125" s="92">
        <v>5.0000000000000001E-3</v>
      </c>
      <c r="F125" s="67"/>
      <c r="G125" s="65"/>
      <c r="H125" s="65"/>
      <c r="I125" s="65"/>
      <c r="J125" s="65"/>
      <c r="K125" s="65"/>
      <c r="L125" s="65"/>
      <c r="M125" s="65"/>
      <c r="N125" s="26"/>
      <c r="O125" s="65"/>
      <c r="P125" s="65"/>
      <c r="Q125" s="84">
        <f t="shared" si="22"/>
        <v>0.12499999999999784</v>
      </c>
      <c r="R125" s="85">
        <f t="shared" si="23"/>
        <v>0.39583768694474958</v>
      </c>
      <c r="S125" s="85" t="e" cm="1">
        <f t="array" ref="S125">_xlfn.IFS(
    FALSE, N("Check if X1 shading is ON"),
    $S$48&lt;&gt;"x", NA(),
    FALSE, N("Check if case is 'LEFT' and x axis value less than z score"),
    AND($D$67 = "LEFT", $Q125 &lt; IF($H$67="", 0, $H$67)), $R125,
    FALSE, N("Check if case is 'RIGHT' and x axis value greater than z score"),
    AND($D$67 = "RIGHT", $Q125 &gt; IF($H$67="", 0, $H$67)), $R125,
    FALSE, N("Check if case is 'TWO' and both directions"),
    AND(
        $D$67 = "TWO",
        OR($Q125 &lt; -ABS($H$67), $Q125 &gt; ABS($H$68))
    ), $R125,
    FALSE, N("Default case: Return NA()"),
    TRUE, NA()
)</f>
        <v>#VALUE!</v>
      </c>
      <c r="T125" s="85" t="e" cm="1">
        <f t="array" ref="T125">_xlfn.IFS(
    FALSE, N("Check if X1 shading is ON"),
    $S$48&lt;&gt;"x", NA(),
    FALSE, N("Check if case is 'LEFT' and x axis value less than z score"),
    AND($D$68 = "LEFT", $Q125 &lt; IF($H$68="", 0, $H$68)), $R125,
    FALSE, N("Check if case is 'RIGHT' and x axis value greater than z score"),
    AND($D$68 = "RIGHT", $Q125 &gt; IF($H$68="", 0, $H$68)), $R125,
    FALSE, N("Default case: Return NA()"),
    TRUE, NA()
)</f>
        <v>#N/A</v>
      </c>
      <c r="U125" s="85" t="e" cm="1">
        <f t="array" ref="U125">_xlfn.IFS(
    FALSE, N("Check if X1 shading is ON"),
    $U$48&lt;&gt;"x", NA(),
    FALSE, N("Check if case is 'LEFT' and x axis value less than z score"),
    AND($D$71 = "LEFT", $Q125 &lt; IF($H$71="", 0, $H$71)), $R125,
    FALSE, N("Check if case is 'RIGHT' and x axis value greater than z score"),
    AND($D$71 = "RIGHT", $Q125 &gt; IF($H$71="", 0, $H$71)), $R125,
    FALSE, N("Check if case is 'TWO' and both directions"),
    AND(
        $D$71 = "TWO",
        OR($Q125 &lt; -ABS($H$71), $Q125 &gt; ABS($H$71))
    ), $R125,
    FALSE, N("Default case: Return NA()"),
    TRUE, NA()
)</f>
        <v>#VALUE!</v>
      </c>
      <c r="V125" s="65"/>
      <c r="W125" s="32">
        <v>0.66666666666666441</v>
      </c>
      <c r="X125" s="32">
        <v>0.158</v>
      </c>
      <c r="Y125" s="32">
        <f t="shared" si="15"/>
        <v>0.158</v>
      </c>
      <c r="Z125" s="32" t="str">
        <f t="shared" si="16"/>
        <v>x</v>
      </c>
    </row>
    <row r="126" spans="1:26" ht="15.5">
      <c r="A126" s="67"/>
      <c r="B126" s="32"/>
      <c r="C126" s="67">
        <f t="shared" ref="C126:C132" si="26">C125+1</f>
        <v>-2.5</v>
      </c>
      <c r="D126" s="67">
        <f>D125</f>
        <v>-0.02</v>
      </c>
      <c r="E126" s="92">
        <v>0.02</v>
      </c>
      <c r="F126" s="67"/>
      <c r="G126" s="65"/>
      <c r="H126" s="65"/>
      <c r="I126" s="65"/>
      <c r="J126" s="65"/>
      <c r="K126" s="65"/>
      <c r="L126" s="65"/>
      <c r="M126" s="65"/>
      <c r="N126" s="26"/>
      <c r="O126" s="65"/>
      <c r="P126" s="65"/>
      <c r="Q126" s="84">
        <f t="shared" si="22"/>
        <v>0.16666666666666449</v>
      </c>
      <c r="R126" s="85">
        <f t="shared" si="23"/>
        <v>0.39343971610194006</v>
      </c>
      <c r="S126" s="85" t="e" cm="1">
        <f t="array" ref="S126">_xlfn.IFS(
    FALSE, N("Check if X1 shading is ON"),
    $S$48&lt;&gt;"x", NA(),
    FALSE, N("Check if case is 'LEFT' and x axis value less than z score"),
    AND($D$67 = "LEFT", $Q126 &lt; IF($H$67="", 0, $H$67)), $R126,
    FALSE, N("Check if case is 'RIGHT' and x axis value greater than z score"),
    AND($D$67 = "RIGHT", $Q126 &gt; IF($H$67="", 0, $H$67)), $R126,
    FALSE, N("Check if case is 'TWO' and both directions"),
    AND(
        $D$67 = "TWO",
        OR($Q126 &lt; -ABS($H$67), $Q126 &gt; ABS($H$68))
    ), $R126,
    FALSE, N("Default case: Return NA()"),
    TRUE, NA()
)</f>
        <v>#VALUE!</v>
      </c>
      <c r="T126" s="85" t="e" cm="1">
        <f t="array" ref="T126">_xlfn.IFS(
    FALSE, N("Check if X1 shading is ON"),
    $S$48&lt;&gt;"x", NA(),
    FALSE, N("Check if case is 'LEFT' and x axis value less than z score"),
    AND($D$68 = "LEFT", $Q126 &lt; IF($H$68="", 0, $H$68)), $R126,
    FALSE, N("Check if case is 'RIGHT' and x axis value greater than z score"),
    AND($D$68 = "RIGHT", $Q126 &gt; IF($H$68="", 0, $H$68)), $R126,
    FALSE, N("Default case: Return NA()"),
    TRUE, NA()
)</f>
        <v>#N/A</v>
      </c>
      <c r="U126" s="85" t="e" cm="1">
        <f t="array" ref="U126">_xlfn.IFS(
    FALSE, N("Check if X1 shading is ON"),
    $U$48&lt;&gt;"x", NA(),
    FALSE, N("Check if case is 'LEFT' and x axis value less than z score"),
    AND($D$71 = "LEFT", $Q126 &lt; IF($H$71="", 0, $H$71)), $R126,
    FALSE, N("Check if case is 'RIGHT' and x axis value greater than z score"),
    AND($D$71 = "RIGHT", $Q126 &gt; IF($H$71="", 0, $H$71)), $R126,
    FALSE, N("Check if case is 'TWO' and both directions"),
    AND(
        $D$71 = "TWO",
        OR($Q126 &lt; -ABS($H$71), $Q126 &gt; ABS($H$71))
    ), $R126,
    FALSE, N("Default case: Return NA()"),
    TRUE, NA()
)</f>
        <v>#VALUE!</v>
      </c>
      <c r="V126" s="65"/>
      <c r="W126" s="32">
        <v>0.83333333333333093</v>
      </c>
      <c r="X126" s="32">
        <v>0.158</v>
      </c>
      <c r="Y126" s="32">
        <f t="shared" si="15"/>
        <v>0.158</v>
      </c>
      <c r="Z126" s="32" t="str">
        <f t="shared" si="16"/>
        <v>x</v>
      </c>
    </row>
    <row r="127" spans="1:26" ht="15.5">
      <c r="A127" s="67"/>
      <c r="B127" s="32"/>
      <c r="C127" s="67">
        <f t="shared" si="26"/>
        <v>-1.5</v>
      </c>
      <c r="D127" s="67">
        <f t="shared" ref="D127:D132" si="27">D126</f>
        <v>-0.02</v>
      </c>
      <c r="E127" s="92">
        <v>0.13500000000000001</v>
      </c>
      <c r="F127" s="67"/>
      <c r="G127" s="65"/>
      <c r="H127" s="65"/>
      <c r="I127" s="65"/>
      <c r="J127" s="65"/>
      <c r="K127" s="65"/>
      <c r="L127" s="65"/>
      <c r="M127" s="65"/>
      <c r="N127" s="26"/>
      <c r="O127" s="65"/>
      <c r="P127" s="65"/>
      <c r="Q127" s="84">
        <f t="shared" si="22"/>
        <v>0.20833333333333115</v>
      </c>
      <c r="R127" s="85">
        <f t="shared" si="23"/>
        <v>0.39037794394036252</v>
      </c>
      <c r="S127" s="85" t="e" cm="1">
        <f t="array" ref="S127">_xlfn.IFS(
    FALSE, N("Check if X1 shading is ON"),
    $S$48&lt;&gt;"x", NA(),
    FALSE, N("Check if case is 'LEFT' and x axis value less than z score"),
    AND($D$67 = "LEFT", $Q127 &lt; IF($H$67="", 0, $H$67)), $R127,
    FALSE, N("Check if case is 'RIGHT' and x axis value greater than z score"),
    AND($D$67 = "RIGHT", $Q127 &gt; IF($H$67="", 0, $H$67)), $R127,
    FALSE, N("Check if case is 'TWO' and both directions"),
    AND(
        $D$67 = "TWO",
        OR($Q127 &lt; -ABS($H$67), $Q127 &gt; ABS($H$68))
    ), $R127,
    FALSE, N("Default case: Return NA()"),
    TRUE, NA()
)</f>
        <v>#VALUE!</v>
      </c>
      <c r="T127" s="85" t="e" cm="1">
        <f t="array" ref="T127">_xlfn.IFS(
    FALSE, N("Check if X1 shading is ON"),
    $S$48&lt;&gt;"x", NA(),
    FALSE, N("Check if case is 'LEFT' and x axis value less than z score"),
    AND($D$68 = "LEFT", $Q127 &lt; IF($H$68="", 0, $H$68)), $R127,
    FALSE, N("Check if case is 'RIGHT' and x axis value greater than z score"),
    AND($D$68 = "RIGHT", $Q127 &gt; IF($H$68="", 0, $H$68)), $R127,
    FALSE, N("Default case: Return NA()"),
    TRUE, NA()
)</f>
        <v>#N/A</v>
      </c>
      <c r="U127" s="85" t="e" cm="1">
        <f t="array" ref="U127">_xlfn.IFS(
    FALSE, N("Check if X1 shading is ON"),
    $U$48&lt;&gt;"x", NA(),
    FALSE, N("Check if case is 'LEFT' and x axis value less than z score"),
    AND($D$71 = "LEFT", $Q127 &lt; IF($H$71="", 0, $H$71)), $R127,
    FALSE, N("Check if case is 'RIGHT' and x axis value greater than z score"),
    AND($D$71 = "RIGHT", $Q127 &gt; IF($H$71="", 0, $H$71)), $R127,
    FALSE, N("Check if case is 'TWO' and both directions"),
    AND(
        $D$71 = "TWO",
        OR($Q127 &lt; -ABS($H$71), $Q127 &gt; ABS($H$71))
    ), $R127,
    FALSE, N("Default case: Return NA()"),
    TRUE, NA()
)</f>
        <v>#VALUE!</v>
      </c>
      <c r="V127" s="65"/>
      <c r="W127" s="32">
        <v>1.1666666666666643</v>
      </c>
      <c r="X127" s="32">
        <v>0.158</v>
      </c>
      <c r="Y127" s="32">
        <f t="shared" si="15"/>
        <v>0.158</v>
      </c>
      <c r="Z127" s="32" t="str">
        <f t="shared" si="16"/>
        <v>x</v>
      </c>
    </row>
    <row r="128" spans="1:26" ht="15.5">
      <c r="A128" s="67"/>
      <c r="B128" s="32"/>
      <c r="C128" s="67">
        <f t="shared" si="26"/>
        <v>-0.5</v>
      </c>
      <c r="D128" s="67">
        <f t="shared" si="27"/>
        <v>-0.02</v>
      </c>
      <c r="E128" s="92">
        <v>0.34</v>
      </c>
      <c r="F128" s="67"/>
      <c r="G128" s="65"/>
      <c r="H128" s="65"/>
      <c r="I128" s="65"/>
      <c r="J128" s="65"/>
      <c r="K128" s="65"/>
      <c r="L128" s="65"/>
      <c r="M128" s="65"/>
      <c r="N128" s="26"/>
      <c r="O128" s="65"/>
      <c r="P128" s="65"/>
      <c r="Q128" s="84">
        <f t="shared" si="22"/>
        <v>0.24999999999999781</v>
      </c>
      <c r="R128" s="85">
        <f t="shared" si="23"/>
        <v>0.3866681168028494</v>
      </c>
      <c r="S128" s="85" t="e" cm="1">
        <f t="array" ref="S128">_xlfn.IFS(
    FALSE, N("Check if X1 shading is ON"),
    $S$48&lt;&gt;"x", NA(),
    FALSE, N("Check if case is 'LEFT' and x axis value less than z score"),
    AND($D$67 = "LEFT", $Q128 &lt; IF($H$67="", 0, $H$67)), $R128,
    FALSE, N("Check if case is 'RIGHT' and x axis value greater than z score"),
    AND($D$67 = "RIGHT", $Q128 &gt; IF($H$67="", 0, $H$67)), $R128,
    FALSE, N("Check if case is 'TWO' and both directions"),
    AND(
        $D$67 = "TWO",
        OR($Q128 &lt; -ABS($H$67), $Q128 &gt; ABS($H$68))
    ), $R128,
    FALSE, N("Default case: Return NA()"),
    TRUE, NA()
)</f>
        <v>#VALUE!</v>
      </c>
      <c r="T128" s="85" t="e" cm="1">
        <f t="array" ref="T128">_xlfn.IFS(
    FALSE, N("Check if X1 shading is ON"),
    $S$48&lt;&gt;"x", NA(),
    FALSE, N("Check if case is 'LEFT' and x axis value less than z score"),
    AND($D$68 = "LEFT", $Q128 &lt; IF($H$68="", 0, $H$68)), $R128,
    FALSE, N("Check if case is 'RIGHT' and x axis value greater than z score"),
    AND($D$68 = "RIGHT", $Q128 &gt; IF($H$68="", 0, $H$68)), $R128,
    FALSE, N("Default case: Return NA()"),
    TRUE, NA()
)</f>
        <v>#N/A</v>
      </c>
      <c r="U128" s="85" t="e" cm="1">
        <f t="array" ref="U128">_xlfn.IFS(
    FALSE, N("Check if X1 shading is ON"),
    $U$48&lt;&gt;"x", NA(),
    FALSE, N("Check if case is 'LEFT' and x axis value less than z score"),
    AND($D$71 = "LEFT", $Q128 &lt; IF($H$71="", 0, $H$71)), $R128,
    FALSE, N("Check if case is 'RIGHT' and x axis value greater than z score"),
    AND($D$71 = "RIGHT", $Q128 &gt; IF($H$71="", 0, $H$71)), $R128,
    FALSE, N("Check if case is 'TWO' and both directions"),
    AND(
        $D$71 = "TWO",
        OR($Q128 &lt; -ABS($H$71), $Q128 &gt; ABS($H$71))
    ), $R128,
    FALSE, N("Default case: Return NA()"),
    TRUE, NA()
)</f>
        <v>#VALUE!</v>
      </c>
      <c r="V128" s="65"/>
      <c r="W128" s="32">
        <v>-1.1666666666666687</v>
      </c>
      <c r="X128" s="32">
        <v>0.182</v>
      </c>
      <c r="Y128" s="32">
        <f t="shared" si="15"/>
        <v>0.182</v>
      </c>
      <c r="Z128" s="32" t="str">
        <f t="shared" si="16"/>
        <v>x</v>
      </c>
    </row>
    <row r="129" spans="1:26" ht="15.5">
      <c r="A129" s="67"/>
      <c r="B129" s="32"/>
      <c r="C129" s="67">
        <f t="shared" si="26"/>
        <v>0.5</v>
      </c>
      <c r="D129" s="67">
        <f t="shared" si="27"/>
        <v>-0.02</v>
      </c>
      <c r="E129" s="92">
        <v>0.34</v>
      </c>
      <c r="F129" s="67"/>
      <c r="G129" s="65"/>
      <c r="H129" s="65"/>
      <c r="I129" s="65"/>
      <c r="J129" s="65"/>
      <c r="K129" s="65"/>
      <c r="L129" s="65"/>
      <c r="M129" s="65"/>
      <c r="N129" s="26"/>
      <c r="O129" s="65"/>
      <c r="P129" s="65"/>
      <c r="Q129" s="84">
        <f t="shared" si="22"/>
        <v>0.29166666666666446</v>
      </c>
      <c r="R129" s="85">
        <f t="shared" si="23"/>
        <v>0.3823292022799169</v>
      </c>
      <c r="S129" s="85" t="e" cm="1">
        <f t="array" ref="S129">_xlfn.IFS(
    FALSE, N("Check if X1 shading is ON"),
    $S$48&lt;&gt;"x", NA(),
    FALSE, N("Check if case is 'LEFT' and x axis value less than z score"),
    AND($D$67 = "LEFT", $Q129 &lt; IF($H$67="", 0, $H$67)), $R129,
    FALSE, N("Check if case is 'RIGHT' and x axis value greater than z score"),
    AND($D$67 = "RIGHT", $Q129 &gt; IF($H$67="", 0, $H$67)), $R129,
    FALSE, N("Check if case is 'TWO' and both directions"),
    AND(
        $D$67 = "TWO",
        OR($Q129 &lt; -ABS($H$67), $Q129 &gt; ABS($H$68))
    ), $R129,
    FALSE, N("Default case: Return NA()"),
    TRUE, NA()
)</f>
        <v>#VALUE!</v>
      </c>
      <c r="T129" s="85" t="e" cm="1">
        <f t="array" ref="T129">_xlfn.IFS(
    FALSE, N("Check if X1 shading is ON"),
    $S$48&lt;&gt;"x", NA(),
    FALSE, N("Check if case is 'LEFT' and x axis value less than z score"),
    AND($D$68 = "LEFT", $Q129 &lt; IF($H$68="", 0, $H$68)), $R129,
    FALSE, N("Check if case is 'RIGHT' and x axis value greater than z score"),
    AND($D$68 = "RIGHT", $Q129 &gt; IF($H$68="", 0, $H$68)), $R129,
    FALSE, N("Default case: Return NA()"),
    TRUE, NA()
)</f>
        <v>#N/A</v>
      </c>
      <c r="U129" s="85" t="e" cm="1">
        <f t="array" ref="U129">_xlfn.IFS(
    FALSE, N("Check if X1 shading is ON"),
    $U$48&lt;&gt;"x", NA(),
    FALSE, N("Check if case is 'LEFT' and x axis value less than z score"),
    AND($D$71 = "LEFT", $Q129 &lt; IF($H$71="", 0, $H$71)), $R129,
    FALSE, N("Check if case is 'RIGHT' and x axis value greater than z score"),
    AND($D$71 = "RIGHT", $Q129 &gt; IF($H$71="", 0, $H$71)), $R129,
    FALSE, N("Check if case is 'TWO' and both directions"),
    AND(
        $D$71 = "TWO",
        OR($Q129 &lt; -ABS($H$71), $Q129 &gt; ABS($H$71))
    ), $R129,
    FALSE, N("Default case: Return NA()"),
    TRUE, NA()
)</f>
        <v>#VALUE!</v>
      </c>
      <c r="V129" s="65"/>
      <c r="W129" s="32">
        <v>-0.83333333333333526</v>
      </c>
      <c r="X129" s="32">
        <v>0.182</v>
      </c>
      <c r="Y129" s="32">
        <f t="shared" si="15"/>
        <v>0.182</v>
      </c>
      <c r="Z129" s="32" t="str">
        <f t="shared" si="16"/>
        <v>x</v>
      </c>
    </row>
    <row r="130" spans="1:26" ht="15.5">
      <c r="A130" s="67"/>
      <c r="B130" s="32"/>
      <c r="C130" s="67">
        <f t="shared" si="26"/>
        <v>1.5</v>
      </c>
      <c r="D130" s="67">
        <f t="shared" si="27"/>
        <v>-0.02</v>
      </c>
      <c r="E130" s="92">
        <v>0.13500000000000001</v>
      </c>
      <c r="F130" s="67"/>
      <c r="G130" s="65"/>
      <c r="H130" s="65"/>
      <c r="I130" s="65"/>
      <c r="J130" s="65"/>
      <c r="K130" s="65"/>
      <c r="L130" s="65"/>
      <c r="M130" s="65"/>
      <c r="N130" s="26"/>
      <c r="O130" s="65"/>
      <c r="P130" s="65"/>
      <c r="Q130" s="84">
        <f t="shared" si="22"/>
        <v>0.33333333333333115</v>
      </c>
      <c r="R130" s="85">
        <f t="shared" si="23"/>
        <v>0.37738322769299348</v>
      </c>
      <c r="S130" s="85" t="e" cm="1">
        <f t="array" ref="S130">_xlfn.IFS(
    FALSE, N("Check if X1 shading is ON"),
    $S$48&lt;&gt;"x", NA(),
    FALSE, N("Check if case is 'LEFT' and x axis value less than z score"),
    AND($D$67 = "LEFT", $Q130 &lt; IF($H$67="", 0, $H$67)), $R130,
    FALSE, N("Check if case is 'RIGHT' and x axis value greater than z score"),
    AND($D$67 = "RIGHT", $Q130 &gt; IF($H$67="", 0, $H$67)), $R130,
    FALSE, N("Check if case is 'TWO' and both directions"),
    AND(
        $D$67 = "TWO",
        OR($Q130 &lt; -ABS($H$67), $Q130 &gt; ABS($H$68))
    ), $R130,
    FALSE, N("Default case: Return NA()"),
    TRUE, NA()
)</f>
        <v>#VALUE!</v>
      </c>
      <c r="T130" s="85" t="e" cm="1">
        <f t="array" ref="T130">_xlfn.IFS(
    FALSE, N("Check if X1 shading is ON"),
    $S$48&lt;&gt;"x", NA(),
    FALSE, N("Check if case is 'LEFT' and x axis value less than z score"),
    AND($D$68 = "LEFT", $Q130 &lt; IF($H$68="", 0, $H$68)), $R130,
    FALSE, N("Check if case is 'RIGHT' and x axis value greater than z score"),
    AND($D$68 = "RIGHT", $Q130 &gt; IF($H$68="", 0, $H$68)), $R130,
    FALSE, N("Default case: Return NA()"),
    TRUE, NA()
)</f>
        <v>#N/A</v>
      </c>
      <c r="U130" s="85" t="e" cm="1">
        <f t="array" ref="U130">_xlfn.IFS(
    FALSE, N("Check if X1 shading is ON"),
    $U$48&lt;&gt;"x", NA(),
    FALSE, N("Check if case is 'LEFT' and x axis value less than z score"),
    AND($D$71 = "LEFT", $Q130 &lt; IF($H$71="", 0, $H$71)), $R130,
    FALSE, N("Check if case is 'RIGHT' and x axis value greater than z score"),
    AND($D$71 = "RIGHT", $Q130 &gt; IF($H$71="", 0, $H$71)), $R130,
    FALSE, N("Check if case is 'TWO' and both directions"),
    AND(
        $D$71 = "TWO",
        OR($Q130 &lt; -ABS($H$71), $Q130 &gt; ABS($H$71))
    ), $R130,
    FALSE, N("Default case: Return NA()"),
    TRUE, NA()
)</f>
        <v>#VALUE!</v>
      </c>
      <c r="V130" s="65"/>
      <c r="W130" s="32">
        <v>-0.66666666666666874</v>
      </c>
      <c r="X130" s="32">
        <v>0.182</v>
      </c>
      <c r="Y130" s="32">
        <f t="shared" si="15"/>
        <v>0.182</v>
      </c>
      <c r="Z130" s="32" t="str">
        <f t="shared" si="16"/>
        <v>x</v>
      </c>
    </row>
    <row r="131" spans="1:26" ht="15.5">
      <c r="A131" s="67"/>
      <c r="B131" s="32"/>
      <c r="C131" s="67">
        <f t="shared" si="26"/>
        <v>2.5</v>
      </c>
      <c r="D131" s="67">
        <f t="shared" si="27"/>
        <v>-0.02</v>
      </c>
      <c r="E131" s="92">
        <v>0.02</v>
      </c>
      <c r="F131" s="67"/>
      <c r="G131" s="65"/>
      <c r="H131" s="65"/>
      <c r="I131" s="65"/>
      <c r="J131" s="65"/>
      <c r="K131" s="65"/>
      <c r="L131" s="65"/>
      <c r="M131" s="65"/>
      <c r="N131" s="26"/>
      <c r="O131" s="65"/>
      <c r="P131" s="65"/>
      <c r="Q131" s="84">
        <f t="shared" si="22"/>
        <v>0.37499999999999784</v>
      </c>
      <c r="R131" s="85">
        <f t="shared" si="23"/>
        <v>0.37185509386976923</v>
      </c>
      <c r="S131" s="85" t="e" cm="1">
        <f t="array" ref="S131">_xlfn.IFS(
    FALSE, N("Check if X1 shading is ON"),
    $S$48&lt;&gt;"x", NA(),
    FALSE, N("Check if case is 'LEFT' and x axis value less than z score"),
    AND($D$67 = "LEFT", $Q131 &lt; IF($H$67="", 0, $H$67)), $R131,
    FALSE, N("Check if case is 'RIGHT' and x axis value greater than z score"),
    AND($D$67 = "RIGHT", $Q131 &gt; IF($H$67="", 0, $H$67)), $R131,
    FALSE, N("Check if case is 'TWO' and both directions"),
    AND(
        $D$67 = "TWO",
        OR($Q131 &lt; -ABS($H$67), $Q131 &gt; ABS($H$68))
    ), $R131,
    FALSE, N("Default case: Return NA()"),
    TRUE, NA()
)</f>
        <v>#VALUE!</v>
      </c>
      <c r="T131" s="85" t="e" cm="1">
        <f t="array" ref="T131">_xlfn.IFS(
    FALSE, N("Check if X1 shading is ON"),
    $S$48&lt;&gt;"x", NA(),
    FALSE, N("Check if case is 'LEFT' and x axis value less than z score"),
    AND($D$68 = "LEFT", $Q131 &lt; IF($H$68="", 0, $H$68)), $R131,
    FALSE, N("Check if case is 'RIGHT' and x axis value greater than z score"),
    AND($D$68 = "RIGHT", $Q131 &gt; IF($H$68="", 0, $H$68)), $R131,
    FALSE, N("Default case: Return NA()"),
    TRUE, NA()
)</f>
        <v>#N/A</v>
      </c>
      <c r="U131" s="85" t="e" cm="1">
        <f t="array" ref="U131">_xlfn.IFS(
    FALSE, N("Check if X1 shading is ON"),
    $U$48&lt;&gt;"x", NA(),
    FALSE, N("Check if case is 'LEFT' and x axis value less than z score"),
    AND($D$71 = "LEFT", $Q131 &lt; IF($H$71="", 0, $H$71)), $R131,
    FALSE, N("Check if case is 'RIGHT' and x axis value greater than z score"),
    AND($D$71 = "RIGHT", $Q131 &gt; IF($H$71="", 0, $H$71)), $R131,
    FALSE, N("Check if case is 'TWO' and both directions"),
    AND(
        $D$71 = "TWO",
        OR($Q131 &lt; -ABS($H$71), $Q131 &gt; ABS($H$71))
    ), $R131,
    FALSE, N("Default case: Return NA()"),
    TRUE, NA()
)</f>
        <v>#VALUE!</v>
      </c>
      <c r="V131" s="65"/>
      <c r="W131" s="32">
        <v>-0.50000000000000222</v>
      </c>
      <c r="X131" s="32">
        <v>0.182</v>
      </c>
      <c r="Y131" s="32">
        <f t="shared" si="15"/>
        <v>0.182</v>
      </c>
      <c r="Z131" s="32" t="str">
        <f t="shared" si="16"/>
        <v>x</v>
      </c>
    </row>
    <row r="132" spans="1:26" ht="15.5">
      <c r="A132" s="67"/>
      <c r="B132" s="32"/>
      <c r="C132" s="67">
        <f t="shared" si="26"/>
        <v>3.5</v>
      </c>
      <c r="D132" s="67">
        <f t="shared" si="27"/>
        <v>-0.02</v>
      </c>
      <c r="E132" s="92">
        <v>5.0000000000000001E-3</v>
      </c>
      <c r="F132" s="67"/>
      <c r="G132" s="65"/>
      <c r="H132" s="65"/>
      <c r="I132" s="65"/>
      <c r="J132" s="65"/>
      <c r="K132" s="65"/>
      <c r="L132" s="65"/>
      <c r="M132" s="65"/>
      <c r="N132" s="26"/>
      <c r="O132" s="65"/>
      <c r="P132" s="65"/>
      <c r="Q132" s="84">
        <f t="shared" si="22"/>
        <v>0.41666666666666452</v>
      </c>
      <c r="R132" s="85">
        <f t="shared" si="23"/>
        <v>0.36577236641400274</v>
      </c>
      <c r="S132" s="85" t="e" cm="1">
        <f t="array" ref="S132">_xlfn.IFS(
    FALSE, N("Check if X1 shading is ON"),
    $S$48&lt;&gt;"x", NA(),
    FALSE, N("Check if case is 'LEFT' and x axis value less than z score"),
    AND($D$67 = "LEFT", $Q132 &lt; IF($H$67="", 0, $H$67)), $R132,
    FALSE, N("Check if case is 'RIGHT' and x axis value greater than z score"),
    AND($D$67 = "RIGHT", $Q132 &gt; IF($H$67="", 0, $H$67)), $R132,
    FALSE, N("Check if case is 'TWO' and both directions"),
    AND(
        $D$67 = "TWO",
        OR($Q132 &lt; -ABS($H$67), $Q132 &gt; ABS($H$68))
    ), $R132,
    FALSE, N("Default case: Return NA()"),
    TRUE, NA()
)</f>
        <v>#VALUE!</v>
      </c>
      <c r="T132" s="85" t="e" cm="1">
        <f t="array" ref="T132">_xlfn.IFS(
    FALSE, N("Check if X1 shading is ON"),
    $S$48&lt;&gt;"x", NA(),
    FALSE, N("Check if case is 'LEFT' and x axis value less than z score"),
    AND($D$68 = "LEFT", $Q132 &lt; IF($H$68="", 0, $H$68)), $R132,
    FALSE, N("Check if case is 'RIGHT' and x axis value greater than z score"),
    AND($D$68 = "RIGHT", $Q132 &gt; IF($H$68="", 0, $H$68)), $R132,
    FALSE, N("Default case: Return NA()"),
    TRUE, NA()
)</f>
        <v>#N/A</v>
      </c>
      <c r="U132" s="85" t="e" cm="1">
        <f t="array" ref="U132">_xlfn.IFS(
    FALSE, N("Check if X1 shading is ON"),
    $U$48&lt;&gt;"x", NA(),
    FALSE, N("Check if case is 'LEFT' and x axis value less than z score"),
    AND($D$71 = "LEFT", $Q132 &lt; IF($H$71="", 0, $H$71)), $R132,
    FALSE, N("Check if case is 'RIGHT' and x axis value greater than z score"),
    AND($D$71 = "RIGHT", $Q132 &gt; IF($H$71="", 0, $H$71)), $R132,
    FALSE, N("Check if case is 'TWO' and both directions"),
    AND(
        $D$71 = "TWO",
        OR($Q132 &lt; -ABS($H$71), $Q132 &gt; ABS($H$71))
    ), $R132,
    FALSE, N("Default case: Return NA()"),
    TRUE, NA()
)</f>
        <v>#VALUE!</v>
      </c>
      <c r="V132" s="65"/>
      <c r="W132" s="32">
        <v>-0.33333333333333548</v>
      </c>
      <c r="X132" s="32">
        <v>0.182</v>
      </c>
      <c r="Y132" s="32">
        <f t="shared" si="15"/>
        <v>0.182</v>
      </c>
      <c r="Z132" s="32" t="str">
        <f t="shared" si="16"/>
        <v>x</v>
      </c>
    </row>
    <row r="133" spans="1:26" ht="15.5">
      <c r="A133" s="67"/>
      <c r="B133" s="32"/>
      <c r="C133" s="32"/>
      <c r="D133" s="67"/>
      <c r="E133" s="67"/>
      <c r="F133" s="67"/>
      <c r="G133" s="65"/>
      <c r="H133" s="65"/>
      <c r="I133" s="65"/>
      <c r="J133" s="65"/>
      <c r="K133" s="65"/>
      <c r="L133" s="65"/>
      <c r="M133" s="65"/>
      <c r="N133" s="26"/>
      <c r="O133" s="65"/>
      <c r="P133" s="65"/>
      <c r="Q133" s="84">
        <f t="shared" si="22"/>
        <v>0.45833333333333121</v>
      </c>
      <c r="R133" s="85">
        <f t="shared" si="23"/>
        <v>0.35916504691680978</v>
      </c>
      <c r="S133" s="85" t="e" cm="1">
        <f t="array" ref="S133">_xlfn.IFS(
    FALSE, N("Check if X1 shading is ON"),
    $S$48&lt;&gt;"x", NA(),
    FALSE, N("Check if case is 'LEFT' and x axis value less than z score"),
    AND($D$67 = "LEFT", $Q133 &lt; IF($H$67="", 0, $H$67)), $R133,
    FALSE, N("Check if case is 'RIGHT' and x axis value greater than z score"),
    AND($D$67 = "RIGHT", $Q133 &gt; IF($H$67="", 0, $H$67)), $R133,
    FALSE, N("Check if case is 'TWO' and both directions"),
    AND(
        $D$67 = "TWO",
        OR($Q133 &lt; -ABS($H$67), $Q133 &gt; ABS($H$68))
    ), $R133,
    FALSE, N("Default case: Return NA()"),
    TRUE, NA()
)</f>
        <v>#VALUE!</v>
      </c>
      <c r="T133" s="85" t="e" cm="1">
        <f t="array" ref="T133">_xlfn.IFS(
    FALSE, N("Check if X1 shading is ON"),
    $S$48&lt;&gt;"x", NA(),
    FALSE, N("Check if case is 'LEFT' and x axis value less than z score"),
    AND($D$68 = "LEFT", $Q133 &lt; IF($H$68="", 0, $H$68)), $R133,
    FALSE, N("Check if case is 'RIGHT' and x axis value greater than z score"),
    AND($D$68 = "RIGHT", $Q133 &gt; IF($H$68="", 0, $H$68)), $R133,
    FALSE, N("Default case: Return NA()"),
    TRUE, NA()
)</f>
        <v>#N/A</v>
      </c>
      <c r="U133" s="85" t="e" cm="1">
        <f t="array" ref="U133">_xlfn.IFS(
    FALSE, N("Check if X1 shading is ON"),
    $U$48&lt;&gt;"x", NA(),
    FALSE, N("Check if case is 'LEFT' and x axis value less than z score"),
    AND($D$71 = "LEFT", $Q133 &lt; IF($H$71="", 0, $H$71)), $R133,
    FALSE, N("Check if case is 'RIGHT' and x axis value greater than z score"),
    AND($D$71 = "RIGHT", $Q133 &gt; IF($H$71="", 0, $H$71)), $R133,
    FALSE, N("Check if case is 'TWO' and both directions"),
    AND(
        $D$71 = "TWO",
        OR($Q133 &lt; -ABS($H$71), $Q133 &gt; ABS($H$71))
    ), $R133,
    FALSE, N("Default case: Return NA()"),
    TRUE, NA()
)</f>
        <v>#VALUE!</v>
      </c>
      <c r="V133" s="65"/>
      <c r="W133" s="32">
        <v>-0.16666666666666879</v>
      </c>
      <c r="X133" s="32">
        <v>0.182</v>
      </c>
      <c r="Y133" s="32">
        <f t="shared" ref="Y133:Y196" si="28">IF($Y$2="x",X133,NA())</f>
        <v>0.182</v>
      </c>
      <c r="Z133" s="32" t="str">
        <f t="shared" ref="Z133:Z196" si="29">IF($G$66="","",$G$66)</f>
        <v>x</v>
      </c>
    </row>
    <row r="134" spans="1:26" ht="18.5">
      <c r="A134" s="140" t="s">
        <v>551</v>
      </c>
      <c r="B134" s="32"/>
      <c r="C134" s="32"/>
      <c r="D134" s="67"/>
      <c r="E134" s="67"/>
      <c r="F134" s="67"/>
      <c r="G134" s="65"/>
      <c r="H134" s="65"/>
      <c r="I134" s="65"/>
      <c r="J134" s="65"/>
      <c r="K134" s="65"/>
      <c r="L134" s="65"/>
      <c r="M134" s="65"/>
      <c r="N134" s="65"/>
      <c r="O134" s="65"/>
      <c r="P134" s="65"/>
      <c r="Q134" s="84">
        <f t="shared" si="22"/>
        <v>0.49999999999999789</v>
      </c>
      <c r="R134" s="85">
        <f t="shared" si="23"/>
        <v>0.35206532676429986</v>
      </c>
      <c r="S134" s="85" t="e" cm="1">
        <f t="array" ref="S134">_xlfn.IFS(
    FALSE, N("Check if X1 shading is ON"),
    $S$48&lt;&gt;"x", NA(),
    FALSE, N("Check if case is 'LEFT' and x axis value less than z score"),
    AND($D$67 = "LEFT", $Q134 &lt; IF($H$67="", 0, $H$67)), $R134,
    FALSE, N("Check if case is 'RIGHT' and x axis value greater than z score"),
    AND($D$67 = "RIGHT", $Q134 &gt; IF($H$67="", 0, $H$67)), $R134,
    FALSE, N("Check if case is 'TWO' and both directions"),
    AND(
        $D$67 = "TWO",
        OR($Q134 &lt; -ABS($H$67), $Q134 &gt; ABS($H$68))
    ), $R134,
    FALSE, N("Default case: Return NA()"),
    TRUE, NA()
)</f>
        <v>#VALUE!</v>
      </c>
      <c r="T134" s="85" t="e" cm="1">
        <f t="array" ref="T134">_xlfn.IFS(
    FALSE, N("Check if X1 shading is ON"),
    $S$48&lt;&gt;"x", NA(),
    FALSE, N("Check if case is 'LEFT' and x axis value less than z score"),
    AND($D$68 = "LEFT", $Q134 &lt; IF($H$68="", 0, $H$68)), $R134,
    FALSE, N("Check if case is 'RIGHT' and x axis value greater than z score"),
    AND($D$68 = "RIGHT", $Q134 &gt; IF($H$68="", 0, $H$68)), $R134,
    FALSE, N("Default case: Return NA()"),
    TRUE, NA()
)</f>
        <v>#N/A</v>
      </c>
      <c r="U134" s="85" t="e" cm="1">
        <f t="array" ref="U134">_xlfn.IFS(
    FALSE, N("Check if X1 shading is ON"),
    $U$48&lt;&gt;"x", NA(),
    FALSE, N("Check if case is 'LEFT' and x axis value less than z score"),
    AND($D$71 = "LEFT", $Q134 &lt; IF($H$71="", 0, $H$71)), $R134,
    FALSE, N("Check if case is 'RIGHT' and x axis value greater than z score"),
    AND($D$71 = "RIGHT", $Q134 &gt; IF($H$71="", 0, $H$71)), $R134,
    FALSE, N("Check if case is 'TWO' and both directions"),
    AND(
        $D$71 = "TWO",
        OR($Q134 &lt; -ABS($H$71), $Q134 &gt; ABS($H$71))
    ), $R134,
    FALSE, N("Default case: Return NA()"),
    TRUE, NA()
)</f>
        <v>#VALUE!</v>
      </c>
      <c r="V134" s="65"/>
      <c r="W134" s="32">
        <v>0.16666666666666449</v>
      </c>
      <c r="X134" s="32">
        <v>0.182</v>
      </c>
      <c r="Y134" s="32">
        <f t="shared" si="28"/>
        <v>0.182</v>
      </c>
      <c r="Z134" s="32" t="str">
        <f t="shared" si="29"/>
        <v>x</v>
      </c>
    </row>
    <row r="135" spans="1:26" ht="15.5">
      <c r="A135" s="80" t="s">
        <v>423</v>
      </c>
      <c r="B135" s="114" t="s">
        <v>424</v>
      </c>
      <c r="C135" s="80" t="s">
        <v>532</v>
      </c>
      <c r="D135" s="81" t="s">
        <v>533</v>
      </c>
      <c r="E135" s="80" t="s">
        <v>534</v>
      </c>
      <c r="F135" s="80" t="s">
        <v>535</v>
      </c>
      <c r="G135" s="65"/>
      <c r="H135" s="65"/>
      <c r="I135" s="65"/>
      <c r="J135" s="65"/>
      <c r="K135" s="65"/>
      <c r="L135" s="65"/>
      <c r="M135" s="65"/>
      <c r="N135" s="65"/>
      <c r="O135" s="65"/>
      <c r="P135" s="65"/>
      <c r="Q135" s="84">
        <f t="shared" si="22"/>
        <v>0.54166666666666452</v>
      </c>
      <c r="R135" s="85">
        <f t="shared" si="23"/>
        <v>0.34450732636471298</v>
      </c>
      <c r="S135" s="85" t="e" cm="1">
        <f t="array" ref="S135">_xlfn.IFS(
    FALSE, N("Check if X1 shading is ON"),
    $S$48&lt;&gt;"x", NA(),
    FALSE, N("Check if case is 'LEFT' and x axis value less than z score"),
    AND($D$67 = "LEFT", $Q135 &lt; IF($H$67="", 0, $H$67)), $R135,
    FALSE, N("Check if case is 'RIGHT' and x axis value greater than z score"),
    AND($D$67 = "RIGHT", $Q135 &gt; IF($H$67="", 0, $H$67)), $R135,
    FALSE, N("Check if case is 'TWO' and both directions"),
    AND(
        $D$67 = "TWO",
        OR($Q135 &lt; -ABS($H$67), $Q135 &gt; ABS($H$68))
    ), $R135,
    FALSE, N("Default case: Return NA()"),
    TRUE, NA()
)</f>
        <v>#VALUE!</v>
      </c>
      <c r="T135" s="85" t="e" cm="1">
        <f t="array" ref="T135">_xlfn.IFS(
    FALSE, N("Check if X1 shading is ON"),
    $S$48&lt;&gt;"x", NA(),
    FALSE, N("Check if case is 'LEFT' and x axis value less than z score"),
    AND($D$68 = "LEFT", $Q135 &lt; IF($H$68="", 0, $H$68)), $R135,
    FALSE, N("Check if case is 'RIGHT' and x axis value greater than z score"),
    AND($D$68 = "RIGHT", $Q135 &gt; IF($H$68="", 0, $H$68)), $R135,
    FALSE, N("Default case: Return NA()"),
    TRUE, NA()
)</f>
        <v>#N/A</v>
      </c>
      <c r="U135" s="85" t="e" cm="1">
        <f t="array" ref="U135">_xlfn.IFS(
    FALSE, N("Check if X1 shading is ON"),
    $U$48&lt;&gt;"x", NA(),
    FALSE, N("Check if case is 'LEFT' and x axis value less than z score"),
    AND($D$71 = "LEFT", $Q135 &lt; IF($H$71="", 0, $H$71)), $R135,
    FALSE, N("Check if case is 'RIGHT' and x axis value greater than z score"),
    AND($D$71 = "RIGHT", $Q135 &gt; IF($H$71="", 0, $H$71)), $R135,
    FALSE, N("Check if case is 'TWO' and both directions"),
    AND(
        $D$71 = "TWO",
        OR($Q135 &lt; -ABS($H$71), $Q135 &gt; ABS($H$71))
    ), $R135,
    FALSE, N("Default case: Return NA()"),
    TRUE, NA()
)</f>
        <v>#VALUE!</v>
      </c>
      <c r="V135" s="65"/>
      <c r="W135" s="32">
        <v>0.33333333333333115</v>
      </c>
      <c r="X135" s="32">
        <v>0.182</v>
      </c>
      <c r="Y135" s="32">
        <f t="shared" si="28"/>
        <v>0.182</v>
      </c>
      <c r="Z135" s="32" t="str">
        <f t="shared" si="29"/>
        <v>x</v>
      </c>
    </row>
    <row r="136" spans="1:26" ht="15.5">
      <c r="A136" s="142" t="str">
        <f>L50</f>
        <v>x</v>
      </c>
      <c r="B136" s="32">
        <f>-0.05</f>
        <v>-0.05</v>
      </c>
      <c r="C136" s="67">
        <f t="shared" ref="C136:C142" si="30">C115</f>
        <v>-3</v>
      </c>
      <c r="D136" s="67">
        <f>IF(
    A136="x",
    B136,
    NA()
)</f>
        <v>-0.05</v>
      </c>
      <c r="E136" s="143" t="e" cm="1">
        <f t="array" ref="E136">_xlfn.IFS(
    $D$69 = "TWO", IF(SUM($E$125:E125) &lt;= 0.5, SUM($E$125:E125), 1 - SUM($E$125:E125)),
    $D$67 = "LEFT", SUM($E$125:E125),
    $D$67 = "RIGHT", 1 - SUM($E$125:E125)
)</f>
        <v>#N/A</v>
      </c>
      <c r="F136" s="144" t="str" cm="1">
        <f t="array" ref="F136">_xlfn.IFS(
    $D$67 = "", "",
    AND($D$69 = "TWO", ROWS($E$136:E136) = 1), "⟵ " &amp; TEXT(E136, "#0.0%"),
    AND($D$69 = "TWO", E136 = 50%), TEXT(E136, "#0.0%"),
    AND($D$69 = "TWO", E137 &gt; E136), "⟵ " &amp; TEXT(E136, "#0.0%"),
    AND($D$69 = "TWO", E137 &lt; E136), TEXT(E136, "#0.0%") &amp; " ⟶",
    $D$67 = "LEFT", "⟵ " &amp; TEXT(E136, "#0.0%"),
    $D$67 = "RIGHT", TEXT(E136, "#0.0%") &amp; " ⟶"
)</f>
        <v/>
      </c>
      <c r="G136" s="65"/>
      <c r="H136" s="65"/>
      <c r="I136" s="65"/>
      <c r="J136" s="65"/>
      <c r="K136" s="65"/>
      <c r="L136" s="65"/>
      <c r="M136" s="65"/>
      <c r="N136" s="65"/>
      <c r="O136" s="65"/>
      <c r="P136" s="65"/>
      <c r="Q136" s="84">
        <f t="shared" si="22"/>
        <v>0.58333333333333115</v>
      </c>
      <c r="R136" s="85">
        <f t="shared" si="23"/>
        <v>0.3365268227449536</v>
      </c>
      <c r="S136" s="85" t="e" cm="1">
        <f t="array" ref="S136">_xlfn.IFS(
    FALSE, N("Check if X1 shading is ON"),
    $S$48&lt;&gt;"x", NA(),
    FALSE, N("Check if case is 'LEFT' and x axis value less than z score"),
    AND($D$67 = "LEFT", $Q136 &lt; IF($H$67="", 0, $H$67)), $R136,
    FALSE, N("Check if case is 'RIGHT' and x axis value greater than z score"),
    AND($D$67 = "RIGHT", $Q136 &gt; IF($H$67="", 0, $H$67)), $R136,
    FALSE, N("Check if case is 'TWO' and both directions"),
    AND(
        $D$67 = "TWO",
        OR($Q136 &lt; -ABS($H$67), $Q136 &gt; ABS($H$68))
    ), $R136,
    FALSE, N("Default case: Return NA()"),
    TRUE, NA()
)</f>
        <v>#VALUE!</v>
      </c>
      <c r="T136" s="85" t="e" cm="1">
        <f t="array" ref="T136">_xlfn.IFS(
    FALSE, N("Check if X1 shading is ON"),
    $S$48&lt;&gt;"x", NA(),
    FALSE, N("Check if case is 'LEFT' and x axis value less than z score"),
    AND($D$68 = "LEFT", $Q136 &lt; IF($H$68="", 0, $H$68)), $R136,
    FALSE, N("Check if case is 'RIGHT' and x axis value greater than z score"),
    AND($D$68 = "RIGHT", $Q136 &gt; IF($H$68="", 0, $H$68)), $R136,
    FALSE, N("Default case: Return NA()"),
    TRUE, NA()
)</f>
        <v>#N/A</v>
      </c>
      <c r="U136" s="85" t="e" cm="1">
        <f t="array" ref="U136">_xlfn.IFS(
    FALSE, N("Check if X1 shading is ON"),
    $U$48&lt;&gt;"x", NA(),
    FALSE, N("Check if case is 'LEFT' and x axis value less than z score"),
    AND($D$71 = "LEFT", $Q136 &lt; IF($H$71="", 0, $H$71)), $R136,
    FALSE, N("Check if case is 'RIGHT' and x axis value greater than z score"),
    AND($D$71 = "RIGHT", $Q136 &gt; IF($H$71="", 0, $H$71)), $R136,
    FALSE, N("Check if case is 'TWO' and both directions"),
    AND(
        $D$71 = "TWO",
        OR($Q136 &lt; -ABS($H$71), $Q136 &gt; ABS($H$71))
    ), $R136,
    FALSE, N("Default case: Return NA()"),
    TRUE, NA()
)</f>
        <v>#VALUE!</v>
      </c>
      <c r="V136" s="65"/>
      <c r="W136" s="32">
        <v>0.49999999999999789</v>
      </c>
      <c r="X136" s="32">
        <v>0.182</v>
      </c>
      <c r="Y136" s="32">
        <f t="shared" si="28"/>
        <v>0.182</v>
      </c>
      <c r="Z136" s="32" t="str">
        <f t="shared" si="29"/>
        <v>x</v>
      </c>
    </row>
    <row r="137" spans="1:26" ht="15.5">
      <c r="A137" s="67"/>
      <c r="B137" s="32"/>
      <c r="C137" s="67">
        <f t="shared" si="30"/>
        <v>-2</v>
      </c>
      <c r="D137" s="67">
        <f t="shared" ref="D137:D142" si="31">D136</f>
        <v>-0.05</v>
      </c>
      <c r="E137" s="143" t="e" cm="1">
        <f t="array" ref="E137">_xlfn.IFS(
    $D$69 = "TWO", IF(SUM($E$125:E126) &lt;= 0.5, SUM($E$125:E126), 1 - SUM($E$125:E126)),
    $D$67 = "LEFT", SUM($E$125:E126),
    $D$67 = "RIGHT", 1 - SUM($E$125:E126)
)</f>
        <v>#N/A</v>
      </c>
      <c r="F137" s="144" t="str" cm="1">
        <f t="array" ref="F137">_xlfn.IFS(
    $D$67 = "", "",
    AND($D$69 = "TWO", ROWS($E$136:E137) = 1), "⟵ " &amp; TEXT(E137, "#0.0%"),
    AND($D$69 = "TWO", E137 = 50%), TEXT(E137, "#0.0%"),
    AND($D$69 = "TWO", E138 &gt; E137), "⟵ " &amp; TEXT(E137, "#0.0%"),
    AND($D$69 = "TWO", E138 &lt; E137), TEXT(E137, "#0.0%") &amp; " ⟶",
    $D$67 = "LEFT", "⟵ " &amp; TEXT(E137, "#0.0%"),
    $D$67 = "RIGHT", TEXT(E137, "#0.0%") &amp; " ⟶"
)</f>
        <v/>
      </c>
      <c r="G137" s="65"/>
      <c r="H137" s="65"/>
      <c r="I137" s="65"/>
      <c r="J137" s="65"/>
      <c r="K137" s="65"/>
      <c r="L137" s="65"/>
      <c r="M137" s="65"/>
      <c r="N137" s="65"/>
      <c r="O137" s="65"/>
      <c r="P137" s="65"/>
      <c r="Q137" s="84">
        <f t="shared" si="22"/>
        <v>0.62499999999999778</v>
      </c>
      <c r="R137" s="85">
        <f t="shared" si="23"/>
        <v>0.32816096855037552</v>
      </c>
      <c r="S137" s="85" t="e" cm="1">
        <f t="array" ref="S137">_xlfn.IFS(
    FALSE, N("Check if X1 shading is ON"),
    $S$48&lt;&gt;"x", NA(),
    FALSE, N("Check if case is 'LEFT' and x axis value less than z score"),
    AND($D$67 = "LEFT", $Q137 &lt; IF($H$67="", 0, $H$67)), $R137,
    FALSE, N("Check if case is 'RIGHT' and x axis value greater than z score"),
    AND($D$67 = "RIGHT", $Q137 &gt; IF($H$67="", 0, $H$67)), $R137,
    FALSE, N("Check if case is 'TWO' and both directions"),
    AND(
        $D$67 = "TWO",
        OR($Q137 &lt; -ABS($H$67), $Q137 &gt; ABS($H$68))
    ), $R137,
    FALSE, N("Default case: Return NA()"),
    TRUE, NA()
)</f>
        <v>#VALUE!</v>
      </c>
      <c r="T137" s="85" t="e" cm="1">
        <f t="array" ref="T137">_xlfn.IFS(
    FALSE, N("Check if X1 shading is ON"),
    $S$48&lt;&gt;"x", NA(),
    FALSE, N("Check if case is 'LEFT' and x axis value less than z score"),
    AND($D$68 = "LEFT", $Q137 &lt; IF($H$68="", 0, $H$68)), $R137,
    FALSE, N("Check if case is 'RIGHT' and x axis value greater than z score"),
    AND($D$68 = "RIGHT", $Q137 &gt; IF($H$68="", 0, $H$68)), $R137,
    FALSE, N("Default case: Return NA()"),
    TRUE, NA()
)</f>
        <v>#N/A</v>
      </c>
      <c r="U137" s="85" t="e" cm="1">
        <f t="array" ref="U137">_xlfn.IFS(
    FALSE, N("Check if X1 shading is ON"),
    $U$48&lt;&gt;"x", NA(),
    FALSE, N("Check if case is 'LEFT' and x axis value less than z score"),
    AND($D$71 = "LEFT", $Q137 &lt; IF($H$71="", 0, $H$71)), $R137,
    FALSE, N("Check if case is 'RIGHT' and x axis value greater than z score"),
    AND($D$71 = "RIGHT", $Q137 &gt; IF($H$71="", 0, $H$71)), $R137,
    FALSE, N("Check if case is 'TWO' and both directions"),
    AND(
        $D$71 = "TWO",
        OR($Q137 &lt; -ABS($H$71), $Q137 &gt; ABS($H$71))
    ), $R137,
    FALSE, N("Default case: Return NA()"),
    TRUE, NA()
)</f>
        <v>#VALUE!</v>
      </c>
      <c r="V137" s="65"/>
      <c r="W137" s="32">
        <v>0.66666666666666441</v>
      </c>
      <c r="X137" s="32">
        <v>0.182</v>
      </c>
      <c r="Y137" s="32">
        <f t="shared" si="28"/>
        <v>0.182</v>
      </c>
      <c r="Z137" s="32" t="str">
        <f t="shared" si="29"/>
        <v>x</v>
      </c>
    </row>
    <row r="138" spans="1:26" ht="15.5">
      <c r="A138" s="67"/>
      <c r="B138" s="32"/>
      <c r="C138" s="67">
        <f t="shared" si="30"/>
        <v>-1</v>
      </c>
      <c r="D138" s="67">
        <f t="shared" si="31"/>
        <v>-0.05</v>
      </c>
      <c r="E138" s="143" t="e" cm="1">
        <f t="array" ref="E138">_xlfn.IFS(
    $D$69 = "TWO", IF(SUM($E$125:E127) &lt;= 0.5, SUM($E$125:E127), 1 - SUM($E$125:E127)),
    $D$67 = "LEFT", SUM($E$125:E127),
    $D$67 = "RIGHT", 1 - SUM($E$125:E127)
)</f>
        <v>#N/A</v>
      </c>
      <c r="F138" s="144" t="str" cm="1">
        <f t="array" ref="F138">_xlfn.IFS(
    $D$67 = "", "",
    AND($D$69 = "TWO", ROWS($E$136:E138) = 1), "⟵ " &amp; TEXT(E138, "#0.0%"),
    AND($D$69 = "TWO", E138 = 50%), TEXT(E138, "#0.0%"),
    AND($D$69 = "TWO", E139 &gt; E138), "⟵ " &amp; TEXT(E138, "#0.0%"),
    AND($D$69 = "TWO", E139 &lt; E138), TEXT(E138, "#0.0%") &amp; " ⟶",
    $D$67 = "LEFT", "⟵ " &amp; TEXT(E138, "#0.0%"),
    $D$67 = "RIGHT", TEXT(E138, "#0.0%") &amp; " ⟶"
)</f>
        <v/>
      </c>
      <c r="G138" s="65"/>
      <c r="H138" s="65"/>
      <c r="I138" s="65"/>
      <c r="J138" s="65"/>
      <c r="K138" s="65"/>
      <c r="L138" s="65"/>
      <c r="M138" s="65"/>
      <c r="N138" s="65"/>
      <c r="O138" s="65"/>
      <c r="P138" s="65"/>
      <c r="Q138" s="84">
        <f t="shared" si="22"/>
        <v>0.66666666666666441</v>
      </c>
      <c r="R138" s="85">
        <f t="shared" si="23"/>
        <v>0.31944800552235275</v>
      </c>
      <c r="S138" s="85" t="e" cm="1">
        <f t="array" ref="S138">_xlfn.IFS(
    FALSE, N("Check if X1 shading is ON"),
    $S$48&lt;&gt;"x", NA(),
    FALSE, N("Check if case is 'LEFT' and x axis value less than z score"),
    AND($D$67 = "LEFT", $Q138 &lt; IF($H$67="", 0, $H$67)), $R138,
    FALSE, N("Check if case is 'RIGHT' and x axis value greater than z score"),
    AND($D$67 = "RIGHT", $Q138 &gt; IF($H$67="", 0, $H$67)), $R138,
    FALSE, N("Check if case is 'TWO' and both directions"),
    AND(
        $D$67 = "TWO",
        OR($Q138 &lt; -ABS($H$67), $Q138 &gt; ABS($H$68))
    ), $R138,
    FALSE, N("Default case: Return NA()"),
    TRUE, NA()
)</f>
        <v>#VALUE!</v>
      </c>
      <c r="T138" s="85" t="e" cm="1">
        <f t="array" ref="T138">_xlfn.IFS(
    FALSE, N("Check if X1 shading is ON"),
    $S$48&lt;&gt;"x", NA(),
    FALSE, N("Check if case is 'LEFT' and x axis value less than z score"),
    AND($D$68 = "LEFT", $Q138 &lt; IF($H$68="", 0, $H$68)), $R138,
    FALSE, N("Check if case is 'RIGHT' and x axis value greater than z score"),
    AND($D$68 = "RIGHT", $Q138 &gt; IF($H$68="", 0, $H$68)), $R138,
    FALSE, N("Default case: Return NA()"),
    TRUE, NA()
)</f>
        <v>#N/A</v>
      </c>
      <c r="U138" s="85" t="e" cm="1">
        <f t="array" ref="U138">_xlfn.IFS(
    FALSE, N("Check if X1 shading is ON"),
    $U$48&lt;&gt;"x", NA(),
    FALSE, N("Check if case is 'LEFT' and x axis value less than z score"),
    AND($D$71 = "LEFT", $Q138 &lt; IF($H$71="", 0, $H$71)), $R138,
    FALSE, N("Check if case is 'RIGHT' and x axis value greater than z score"),
    AND($D$71 = "RIGHT", $Q138 &gt; IF($H$71="", 0, $H$71)), $R138,
    FALSE, N("Check if case is 'TWO' and both directions"),
    AND(
        $D$71 = "TWO",
        OR($Q138 &lt; -ABS($H$71), $Q138 &gt; ABS($H$71))
    ), $R138,
    FALSE, N("Default case: Return NA()"),
    TRUE, NA()
)</f>
        <v>#VALUE!</v>
      </c>
      <c r="V138" s="65"/>
      <c r="W138" s="32">
        <v>0.83333333333333093</v>
      </c>
      <c r="X138" s="32">
        <v>0.182</v>
      </c>
      <c r="Y138" s="32">
        <f t="shared" si="28"/>
        <v>0.182</v>
      </c>
      <c r="Z138" s="32" t="str">
        <f t="shared" si="29"/>
        <v>x</v>
      </c>
    </row>
    <row r="139" spans="1:26" ht="15.5">
      <c r="A139" s="67"/>
      <c r="B139" s="32"/>
      <c r="C139" s="67">
        <f t="shared" si="30"/>
        <v>0</v>
      </c>
      <c r="D139" s="67">
        <f t="shared" si="31"/>
        <v>-0.05</v>
      </c>
      <c r="E139" s="143" t="e" cm="1">
        <f t="array" ref="E139">_xlfn.IFS(
    $D$69 = "TWO", IF(SUM($E$125:E128) &lt;= 0.5, SUM($E$125:E128), 1 - SUM($E$125:E128)),
    $D$67 = "LEFT", SUM($E$125:E128),
    $D$67 = "RIGHT", 1 - SUM($E$125:E128)
)</f>
        <v>#N/A</v>
      </c>
      <c r="F139" s="144" t="str" cm="1">
        <f t="array" ref="F139">_xlfn.IFS(
    $D$67 = "", "",
    AND($D$69 = "TWO", ROWS($E$136:E139) = 1), "⟵ " &amp; TEXT(E139, "#0.0%"),
    AND($D$69 = "TWO", E139 = 50%), TEXT(E139, "#0.0%"),
    AND($D$69 = "TWO", E140 &gt; E139), "⟵ " &amp; TEXT(E139, "#0.0%"),
    AND($D$69 = "TWO", E140 &lt; E139), TEXT(E139, "#0.0%") &amp; " ⟶",
    $D$67 = "LEFT", "⟵ " &amp; TEXT(E139, "#0.0%"),
    $D$67 = "RIGHT", TEXT(E139, "#0.0%") &amp; " ⟶"
)</f>
        <v/>
      </c>
      <c r="G139" s="65"/>
      <c r="H139" s="65"/>
      <c r="I139" s="65"/>
      <c r="J139" s="65"/>
      <c r="K139" s="65"/>
      <c r="L139" s="65"/>
      <c r="M139" s="65"/>
      <c r="N139" s="65"/>
      <c r="O139" s="65"/>
      <c r="P139" s="65"/>
      <c r="Q139" s="84">
        <f t="shared" si="22"/>
        <v>0.70833333333333104</v>
      </c>
      <c r="R139" s="85">
        <f t="shared" si="23"/>
        <v>0.31042697552584309</v>
      </c>
      <c r="S139" s="85" t="e" cm="1">
        <f t="array" ref="S139">_xlfn.IFS(
    FALSE, N("Check if X1 shading is ON"),
    $S$48&lt;&gt;"x", NA(),
    FALSE, N("Check if case is 'LEFT' and x axis value less than z score"),
    AND($D$67 = "LEFT", $Q139 &lt; IF($H$67="", 0, $H$67)), $R139,
    FALSE, N("Check if case is 'RIGHT' and x axis value greater than z score"),
    AND($D$67 = "RIGHT", $Q139 &gt; IF($H$67="", 0, $H$67)), $R139,
    FALSE, N("Check if case is 'TWO' and both directions"),
    AND(
        $D$67 = "TWO",
        OR($Q139 &lt; -ABS($H$67), $Q139 &gt; ABS($H$68))
    ), $R139,
    FALSE, N("Default case: Return NA()"),
    TRUE, NA()
)</f>
        <v>#VALUE!</v>
      </c>
      <c r="T139" s="85" t="e" cm="1">
        <f t="array" ref="T139">_xlfn.IFS(
    FALSE, N("Check if X1 shading is ON"),
    $S$48&lt;&gt;"x", NA(),
    FALSE, N("Check if case is 'LEFT' and x axis value less than z score"),
    AND($D$68 = "LEFT", $Q139 &lt; IF($H$68="", 0, $H$68)), $R139,
    FALSE, N("Check if case is 'RIGHT' and x axis value greater than z score"),
    AND($D$68 = "RIGHT", $Q139 &gt; IF($H$68="", 0, $H$68)), $R139,
    FALSE, N("Default case: Return NA()"),
    TRUE, NA()
)</f>
        <v>#N/A</v>
      </c>
      <c r="U139" s="85" t="e" cm="1">
        <f t="array" ref="U139">_xlfn.IFS(
    FALSE, N("Check if X1 shading is ON"),
    $U$48&lt;&gt;"x", NA(),
    FALSE, N("Check if case is 'LEFT' and x axis value less than z score"),
    AND($D$71 = "LEFT", $Q139 &lt; IF($H$71="", 0, $H$71)), $R139,
    FALSE, N("Check if case is 'RIGHT' and x axis value greater than z score"),
    AND($D$71 = "RIGHT", $Q139 &gt; IF($H$71="", 0, $H$71)), $R139,
    FALSE, N("Check if case is 'TWO' and both directions"),
    AND(
        $D$71 = "TWO",
        OR($Q139 &lt; -ABS($H$71), $Q139 &gt; ABS($H$71))
    ), $R139,
    FALSE, N("Default case: Return NA()"),
    TRUE, NA()
)</f>
        <v>#VALUE!</v>
      </c>
      <c r="V139" s="65"/>
      <c r="W139" s="32">
        <v>1.1666666666666643</v>
      </c>
      <c r="X139" s="32">
        <v>0.182</v>
      </c>
      <c r="Y139" s="32">
        <f t="shared" si="28"/>
        <v>0.182</v>
      </c>
      <c r="Z139" s="32" t="str">
        <f t="shared" si="29"/>
        <v>x</v>
      </c>
    </row>
    <row r="140" spans="1:26" ht="15.5">
      <c r="A140" s="67"/>
      <c r="B140" s="32"/>
      <c r="C140" s="67">
        <f t="shared" si="30"/>
        <v>1</v>
      </c>
      <c r="D140" s="67">
        <f t="shared" si="31"/>
        <v>-0.05</v>
      </c>
      <c r="E140" s="143" t="e" cm="1">
        <f t="array" ref="E140">_xlfn.IFS(
    $D$69 = "TWO", IF(SUM($E$125:E129) &lt;= 0.5, SUM($E$125:E129), 1 - SUM($E$125:E129)),
    $D$67 = "LEFT", SUM($E$125:E129),
    $D$67 = "RIGHT", 1 - SUM($E$125:E129)
)</f>
        <v>#N/A</v>
      </c>
      <c r="F140" s="144" t="str" cm="1">
        <f t="array" ref="F140">_xlfn.IFS(
    $D$67 = "", "",
    AND($D$69 = "TWO", ROWS($E$136:E140) = 1), "⟵ " &amp; TEXT(E140, "#0.0%"),
    AND($D$69 = "TWO", E140 = 50%), TEXT(E140, "#0.0%"),
    AND($D$69 = "TWO", E141 &gt; E140), "⟵ " &amp; TEXT(E140, "#0.0%"),
    AND($D$69 = "TWO", E141 &lt; E140), TEXT(E140, "#0.0%") &amp; " ⟶",
    $D$67 = "LEFT", "⟵ " &amp; TEXT(E140, "#0.0%"),
    $D$67 = "RIGHT", TEXT(E140, "#0.0%") &amp; " ⟶"
)</f>
        <v/>
      </c>
      <c r="G140" s="65"/>
      <c r="H140" s="65"/>
      <c r="I140" s="65"/>
      <c r="J140" s="65"/>
      <c r="K140" s="65"/>
      <c r="L140" s="65"/>
      <c r="M140" s="65"/>
      <c r="N140" s="65"/>
      <c r="O140" s="65"/>
      <c r="P140" s="65"/>
      <c r="Q140" s="84">
        <f t="shared" si="22"/>
        <v>0.74999999999999767</v>
      </c>
      <c r="R140" s="85">
        <f t="shared" si="23"/>
        <v>0.30113743215480498</v>
      </c>
      <c r="S140" s="85" t="e" cm="1">
        <f t="array" ref="S140">_xlfn.IFS(
    FALSE, N("Check if X1 shading is ON"),
    $S$48&lt;&gt;"x", NA(),
    FALSE, N("Check if case is 'LEFT' and x axis value less than z score"),
    AND($D$67 = "LEFT", $Q140 &lt; IF($H$67="", 0, $H$67)), $R140,
    FALSE, N("Check if case is 'RIGHT' and x axis value greater than z score"),
    AND($D$67 = "RIGHT", $Q140 &gt; IF($H$67="", 0, $H$67)), $R140,
    FALSE, N("Check if case is 'TWO' and both directions"),
    AND(
        $D$67 = "TWO",
        OR($Q140 &lt; -ABS($H$67), $Q140 &gt; ABS($H$68))
    ), $R140,
    FALSE, N("Default case: Return NA()"),
    TRUE, NA()
)</f>
        <v>#VALUE!</v>
      </c>
      <c r="T140" s="85" t="e" cm="1">
        <f t="array" ref="T140">_xlfn.IFS(
    FALSE, N("Check if X1 shading is ON"),
    $S$48&lt;&gt;"x", NA(),
    FALSE, N("Check if case is 'LEFT' and x axis value less than z score"),
    AND($D$68 = "LEFT", $Q140 &lt; IF($H$68="", 0, $H$68)), $R140,
    FALSE, N("Check if case is 'RIGHT' and x axis value greater than z score"),
    AND($D$68 = "RIGHT", $Q140 &gt; IF($H$68="", 0, $H$68)), $R140,
    FALSE, N("Default case: Return NA()"),
    TRUE, NA()
)</f>
        <v>#N/A</v>
      </c>
      <c r="U140" s="85" t="e" cm="1">
        <f t="array" ref="U140">_xlfn.IFS(
    FALSE, N("Check if X1 shading is ON"),
    $U$48&lt;&gt;"x", NA(),
    FALSE, N("Check if case is 'LEFT' and x axis value less than z score"),
    AND($D$71 = "LEFT", $Q140 &lt; IF($H$71="", 0, $H$71)), $R140,
    FALSE, N("Check if case is 'RIGHT' and x axis value greater than z score"),
    AND($D$71 = "RIGHT", $Q140 &gt; IF($H$71="", 0, $H$71)), $R140,
    FALSE, N("Check if case is 'TWO' and both directions"),
    AND(
        $D$71 = "TWO",
        OR($Q140 &lt; -ABS($H$71), $Q140 &gt; ABS($H$71))
    ), $R140,
    FALSE, N("Default case: Return NA()"),
    TRUE, NA()
)</f>
        <v>#VALUE!</v>
      </c>
      <c r="V140" s="65"/>
      <c r="W140" s="32">
        <v>-0.83333333333333526</v>
      </c>
      <c r="X140" s="32">
        <v>0.20599999999999999</v>
      </c>
      <c r="Y140" s="32">
        <f t="shared" si="28"/>
        <v>0.20599999999999999</v>
      </c>
      <c r="Z140" s="32" t="str">
        <f t="shared" si="29"/>
        <v>x</v>
      </c>
    </row>
    <row r="141" spans="1:26" ht="15.5">
      <c r="A141" s="67"/>
      <c r="B141" s="32"/>
      <c r="C141" s="67">
        <f t="shared" si="30"/>
        <v>2</v>
      </c>
      <c r="D141" s="67">
        <f t="shared" si="31"/>
        <v>-0.05</v>
      </c>
      <c r="E141" s="143" t="e" cm="1">
        <f t="array" ref="E141">_xlfn.IFS(
    $D$69 = "TWO", IF(SUM($E$125:E130) &lt;= 0.5, SUM($E$125:E130), 1 - SUM($E$125:E130)),
    $D$67 = "LEFT", SUM($E$125:E130),
    $D$67 = "RIGHT", 1 - SUM($E$125:E130)
)</f>
        <v>#N/A</v>
      </c>
      <c r="F141" s="144" t="str" cm="1">
        <f t="array" ref="F141">_xlfn.IFS(
    $D$67 = "", "",
    AND($D$69 = "TWO", ROWS($E$136:E141) = 1), "⟵ " &amp; TEXT(E141, "#0.0%"),
    AND($D$69 = "TWO", E141 = 50%), TEXT(E141, "#0.0%"),
    AND($D$69 = "TWO", E142 &gt; E141), "⟵ " &amp; TEXT(E141, "#0.0%"),
    AND($D$69 = "TWO", E142 &lt; E141), TEXT(E141, "#0.0%") &amp; " ⟶",
    $D$67 = "LEFT", "⟵ " &amp; TEXT(E141, "#0.0%"),
    $D$67 = "RIGHT", TEXT(E141, "#0.0%") &amp; " ⟶"
)</f>
        <v/>
      </c>
      <c r="G141" s="65"/>
      <c r="H141" s="65"/>
      <c r="I141" s="65"/>
      <c r="J141" s="65"/>
      <c r="K141" s="65"/>
      <c r="L141" s="65"/>
      <c r="M141" s="65"/>
      <c r="N141" s="65"/>
      <c r="O141" s="65"/>
      <c r="P141" s="65"/>
      <c r="Q141" s="84">
        <f t="shared" si="22"/>
        <v>0.7916666666666643</v>
      </c>
      <c r="R141" s="85">
        <f t="shared" si="23"/>
        <v>0.29161915585865616</v>
      </c>
      <c r="S141" s="85" t="e" cm="1">
        <f t="array" ref="S141">_xlfn.IFS(
    FALSE, N("Check if X1 shading is ON"),
    $S$48&lt;&gt;"x", NA(),
    FALSE, N("Check if case is 'LEFT' and x axis value less than z score"),
    AND($D$67 = "LEFT", $Q141 &lt; IF($H$67="", 0, $H$67)), $R141,
    FALSE, N("Check if case is 'RIGHT' and x axis value greater than z score"),
    AND($D$67 = "RIGHT", $Q141 &gt; IF($H$67="", 0, $H$67)), $R141,
    FALSE, N("Check if case is 'TWO' and both directions"),
    AND(
        $D$67 = "TWO",
        OR($Q141 &lt; -ABS($H$67), $Q141 &gt; ABS($H$68))
    ), $R141,
    FALSE, N("Default case: Return NA()"),
    TRUE, NA()
)</f>
        <v>#VALUE!</v>
      </c>
      <c r="T141" s="85" t="e" cm="1">
        <f t="array" ref="T141">_xlfn.IFS(
    FALSE, N("Check if X1 shading is ON"),
    $S$48&lt;&gt;"x", NA(),
    FALSE, N("Check if case is 'LEFT' and x axis value less than z score"),
    AND($D$68 = "LEFT", $Q141 &lt; IF($H$68="", 0, $H$68)), $R141,
    FALSE, N("Check if case is 'RIGHT' and x axis value greater than z score"),
    AND($D$68 = "RIGHT", $Q141 &gt; IF($H$68="", 0, $H$68)), $R141,
    FALSE, N("Default case: Return NA()"),
    TRUE, NA()
)</f>
        <v>#N/A</v>
      </c>
      <c r="U141" s="85" t="e" cm="1">
        <f t="array" ref="U141">_xlfn.IFS(
    FALSE, N("Check if X1 shading is ON"),
    $U$48&lt;&gt;"x", NA(),
    FALSE, N("Check if case is 'LEFT' and x axis value less than z score"),
    AND($D$71 = "LEFT", $Q141 &lt; IF($H$71="", 0, $H$71)), $R141,
    FALSE, N("Check if case is 'RIGHT' and x axis value greater than z score"),
    AND($D$71 = "RIGHT", $Q141 &gt; IF($H$71="", 0, $H$71)), $R141,
    FALSE, N("Check if case is 'TWO' and both directions"),
    AND(
        $D$71 = "TWO",
        OR($Q141 &lt; -ABS($H$71), $Q141 &gt; ABS($H$71))
    ), $R141,
    FALSE, N("Default case: Return NA()"),
    TRUE, NA()
)</f>
        <v>#VALUE!</v>
      </c>
      <c r="V141" s="65"/>
      <c r="W141" s="32">
        <v>-0.66666666666666874</v>
      </c>
      <c r="X141" s="32">
        <v>0.20599999999999999</v>
      </c>
      <c r="Y141" s="32">
        <f t="shared" si="28"/>
        <v>0.20599999999999999</v>
      </c>
      <c r="Z141" s="32" t="str">
        <f t="shared" si="29"/>
        <v>x</v>
      </c>
    </row>
    <row r="142" spans="1:26" ht="15.5">
      <c r="A142" s="67"/>
      <c r="B142" s="32"/>
      <c r="C142" s="67">
        <f t="shared" si="30"/>
        <v>3</v>
      </c>
      <c r="D142" s="67">
        <f t="shared" si="31"/>
        <v>-0.05</v>
      </c>
      <c r="E142" s="143" t="e" cm="1">
        <f t="array" ref="E142">_xlfn.IFS(
    $D$69 = "TWO", IF(SUM($E$125:E131) &lt;= 0.5, SUM($E$125:E131), 1 - SUM($E$125:E131)),
    $D$67 = "LEFT", SUM($E$125:E131),
    $D$67 = "RIGHT", 1 - SUM($E$125:E131)
)</f>
        <v>#N/A</v>
      </c>
      <c r="F142" s="144" t="str" cm="1">
        <f t="array" ref="F142">_xlfn.IFS(
    $D$67 = "", "",
    AND($D$69 = "TWO", ROWS($E$136:E142) = 1), "⟵ " &amp; TEXT(E142, "#0.0%"),
    AND($D$69 = "TWO", E142 = 50%), TEXT(E142, "#0.0%"),
    AND($D$69 = "TWO", E143 &gt; E142), "⟵ " &amp; TEXT(E142, "#0.0%"),
    AND($D$69 = "TWO", E143 &lt; E142), TEXT(E142, "#0.0%") &amp; " ⟶",
    $D$67 = "LEFT", "⟵ " &amp; TEXT(E142, "#0.0%"),
    $D$67 = "RIGHT", TEXT(E142, "#0.0%") &amp; " ⟶"
)</f>
        <v/>
      </c>
      <c r="G142" s="65"/>
      <c r="H142" s="65"/>
      <c r="I142" s="65"/>
      <c r="J142" s="65"/>
      <c r="K142" s="65"/>
      <c r="L142" s="65"/>
      <c r="M142" s="65"/>
      <c r="N142" s="65"/>
      <c r="O142" s="65"/>
      <c r="P142" s="65"/>
      <c r="Q142" s="84">
        <f t="shared" si="22"/>
        <v>0.83333333333333093</v>
      </c>
      <c r="R142" s="85">
        <f t="shared" si="23"/>
        <v>0.2819118754103031</v>
      </c>
      <c r="S142" s="85" t="e" cm="1">
        <f t="array" ref="S142">_xlfn.IFS(
    FALSE, N("Check if X1 shading is ON"),
    $S$48&lt;&gt;"x", NA(),
    FALSE, N("Check if case is 'LEFT' and x axis value less than z score"),
    AND($D$67 = "LEFT", $Q142 &lt; IF($H$67="", 0, $H$67)), $R142,
    FALSE, N("Check if case is 'RIGHT' and x axis value greater than z score"),
    AND($D$67 = "RIGHT", $Q142 &gt; IF($H$67="", 0, $H$67)), $R142,
    FALSE, N("Check if case is 'TWO' and both directions"),
    AND(
        $D$67 = "TWO",
        OR($Q142 &lt; -ABS($H$67), $Q142 &gt; ABS($H$68))
    ), $R142,
    FALSE, N("Default case: Return NA()"),
    TRUE, NA()
)</f>
        <v>#VALUE!</v>
      </c>
      <c r="T142" s="85" t="e" cm="1">
        <f t="array" ref="T142">_xlfn.IFS(
    FALSE, N("Check if X1 shading is ON"),
    $S$48&lt;&gt;"x", NA(),
    FALSE, N("Check if case is 'LEFT' and x axis value less than z score"),
    AND($D$68 = "LEFT", $Q142 &lt; IF($H$68="", 0, $H$68)), $R142,
    FALSE, N("Check if case is 'RIGHT' and x axis value greater than z score"),
    AND($D$68 = "RIGHT", $Q142 &gt; IF($H$68="", 0, $H$68)), $R142,
    FALSE, N("Default case: Return NA()"),
    TRUE, NA()
)</f>
        <v>#N/A</v>
      </c>
      <c r="U142" s="85" t="e" cm="1">
        <f t="array" ref="U142">_xlfn.IFS(
    FALSE, N("Check if X1 shading is ON"),
    $U$48&lt;&gt;"x", NA(),
    FALSE, N("Check if case is 'LEFT' and x axis value less than z score"),
    AND($D$71 = "LEFT", $Q142 &lt; IF($H$71="", 0, $H$71)), $R142,
    FALSE, N("Check if case is 'RIGHT' and x axis value greater than z score"),
    AND($D$71 = "RIGHT", $Q142 &gt; IF($H$71="", 0, $H$71)), $R142,
    FALSE, N("Check if case is 'TWO' and both directions"),
    AND(
        $D$71 = "TWO",
        OR($Q142 &lt; -ABS($H$71), $Q142 &gt; ABS($H$71))
    ), $R142,
    FALSE, N("Default case: Return NA()"),
    TRUE, NA()
)</f>
        <v>#VALUE!</v>
      </c>
      <c r="V142" s="65"/>
      <c r="W142" s="32">
        <v>-0.50000000000000222</v>
      </c>
      <c r="X142" s="32">
        <v>0.20599999999999999</v>
      </c>
      <c r="Y142" s="32">
        <f t="shared" si="28"/>
        <v>0.20599999999999999</v>
      </c>
      <c r="Z142" s="32" t="str">
        <f t="shared" si="29"/>
        <v>x</v>
      </c>
    </row>
    <row r="143" spans="1:26" ht="15.5">
      <c r="A143" s="67"/>
      <c r="B143" s="32"/>
      <c r="C143" s="32"/>
      <c r="D143" s="67"/>
      <c r="E143" s="67"/>
      <c r="F143" s="67"/>
      <c r="G143" s="65"/>
      <c r="H143" s="65"/>
      <c r="I143" s="65"/>
      <c r="J143" s="65"/>
      <c r="K143" s="65"/>
      <c r="L143" s="65"/>
      <c r="M143" s="65"/>
      <c r="N143" s="65"/>
      <c r="O143" s="65"/>
      <c r="P143" s="65"/>
      <c r="Q143" s="84">
        <f t="shared" si="22"/>
        <v>0.87499999999999756</v>
      </c>
      <c r="R143" s="85">
        <f t="shared" si="23"/>
        <v>0.27205499837854408</v>
      </c>
      <c r="S143" s="85" t="e" cm="1">
        <f t="array" ref="S143">_xlfn.IFS(
    FALSE, N("Check if X1 shading is ON"),
    $S$48&lt;&gt;"x", NA(),
    FALSE, N("Check if case is 'LEFT' and x axis value less than z score"),
    AND($D$67 = "LEFT", $Q143 &lt; IF($H$67="", 0, $H$67)), $R143,
    FALSE, N("Check if case is 'RIGHT' and x axis value greater than z score"),
    AND($D$67 = "RIGHT", $Q143 &gt; IF($H$67="", 0, $H$67)), $R143,
    FALSE, N("Check if case is 'TWO' and both directions"),
    AND(
        $D$67 = "TWO",
        OR($Q143 &lt; -ABS($H$67), $Q143 &gt; ABS($H$68))
    ), $R143,
    FALSE, N("Default case: Return NA()"),
    TRUE, NA()
)</f>
        <v>#VALUE!</v>
      </c>
      <c r="T143" s="85" t="e" cm="1">
        <f t="array" ref="T143">_xlfn.IFS(
    FALSE, N("Check if X1 shading is ON"),
    $S$48&lt;&gt;"x", NA(),
    FALSE, N("Check if case is 'LEFT' and x axis value less than z score"),
    AND($D$68 = "LEFT", $Q143 &lt; IF($H$68="", 0, $H$68)), $R143,
    FALSE, N("Check if case is 'RIGHT' and x axis value greater than z score"),
    AND($D$68 = "RIGHT", $Q143 &gt; IF($H$68="", 0, $H$68)), $R143,
    FALSE, N("Default case: Return NA()"),
    TRUE, NA()
)</f>
        <v>#N/A</v>
      </c>
      <c r="U143" s="85" t="e" cm="1">
        <f t="array" ref="U143">_xlfn.IFS(
    FALSE, N("Check if X1 shading is ON"),
    $U$48&lt;&gt;"x", NA(),
    FALSE, N("Check if case is 'LEFT' and x axis value less than z score"),
    AND($D$71 = "LEFT", $Q143 &lt; IF($H$71="", 0, $H$71)), $R143,
    FALSE, N("Check if case is 'RIGHT' and x axis value greater than z score"),
    AND($D$71 = "RIGHT", $Q143 &gt; IF($H$71="", 0, $H$71)), $R143,
    FALSE, N("Check if case is 'TWO' and both directions"),
    AND(
        $D$71 = "TWO",
        OR($Q143 &lt; -ABS($H$71), $Q143 &gt; ABS($H$71))
    ), $R143,
    FALSE, N("Default case: Return NA()"),
    TRUE, NA()
)</f>
        <v>#VALUE!</v>
      </c>
      <c r="V143" s="65"/>
      <c r="W143" s="32">
        <v>-0.33333333333333548</v>
      </c>
      <c r="X143" s="32">
        <v>0.20599999999999999</v>
      </c>
      <c r="Y143" s="32">
        <f t="shared" si="28"/>
        <v>0.20599999999999999</v>
      </c>
      <c r="Z143" s="32" t="str">
        <f t="shared" si="29"/>
        <v>x</v>
      </c>
    </row>
    <row r="144" spans="1:26" ht="18.5">
      <c r="A144" s="140" t="s">
        <v>536</v>
      </c>
      <c r="B144" s="32"/>
      <c r="C144" s="32"/>
      <c r="D144" s="67"/>
      <c r="E144" s="67"/>
      <c r="F144" s="67"/>
      <c r="G144" s="65"/>
      <c r="H144" s="65"/>
      <c r="I144" s="65"/>
      <c r="J144" s="65"/>
      <c r="K144" s="65"/>
      <c r="L144" s="65"/>
      <c r="M144" s="65"/>
      <c r="N144" s="65"/>
      <c r="O144" s="65"/>
      <c r="P144" s="65"/>
      <c r="Q144" s="84">
        <f t="shared" si="22"/>
        <v>0.91666666666666419</v>
      </c>
      <c r="R144" s="85">
        <f t="shared" si="23"/>
        <v>0.262087353078302</v>
      </c>
      <c r="S144" s="85" t="e" cm="1">
        <f t="array" ref="S144">_xlfn.IFS(
    FALSE, N("Check if X1 shading is ON"),
    $S$48&lt;&gt;"x", NA(),
    FALSE, N("Check if case is 'LEFT' and x axis value less than z score"),
    AND($D$67 = "LEFT", $Q144 &lt; IF($H$67="", 0, $H$67)), $R144,
    FALSE, N("Check if case is 'RIGHT' and x axis value greater than z score"),
    AND($D$67 = "RIGHT", $Q144 &gt; IF($H$67="", 0, $H$67)), $R144,
    FALSE, N("Check if case is 'TWO' and both directions"),
    AND(
        $D$67 = "TWO",
        OR($Q144 &lt; -ABS($H$67), $Q144 &gt; ABS($H$68))
    ), $R144,
    FALSE, N("Default case: Return NA()"),
    TRUE, NA()
)</f>
        <v>#VALUE!</v>
      </c>
      <c r="T144" s="85" t="e" cm="1">
        <f t="array" ref="T144">_xlfn.IFS(
    FALSE, N("Check if X1 shading is ON"),
    $S$48&lt;&gt;"x", NA(),
    FALSE, N("Check if case is 'LEFT' and x axis value less than z score"),
    AND($D$68 = "LEFT", $Q144 &lt; IF($H$68="", 0, $H$68)), $R144,
    FALSE, N("Check if case is 'RIGHT' and x axis value greater than z score"),
    AND($D$68 = "RIGHT", $Q144 &gt; IF($H$68="", 0, $H$68)), $R144,
    FALSE, N("Default case: Return NA()"),
    TRUE, NA()
)</f>
        <v>#N/A</v>
      </c>
      <c r="U144" s="85" t="e" cm="1">
        <f t="array" ref="U144">_xlfn.IFS(
    FALSE, N("Check if X1 shading is ON"),
    $U$48&lt;&gt;"x", NA(),
    FALSE, N("Check if case is 'LEFT' and x axis value less than z score"),
    AND($D$71 = "LEFT", $Q144 &lt; IF($H$71="", 0, $H$71)), $R144,
    FALSE, N("Check if case is 'RIGHT' and x axis value greater than z score"),
    AND($D$71 = "RIGHT", $Q144 &gt; IF($H$71="", 0, $H$71)), $R144,
    FALSE, N("Check if case is 'TWO' and both directions"),
    AND(
        $D$71 = "TWO",
        OR($Q144 &lt; -ABS($H$71), $Q144 &gt; ABS($H$71))
    ), $R144,
    FALSE, N("Default case: Return NA()"),
    TRUE, NA()
)</f>
        <v>#VALUE!</v>
      </c>
      <c r="V144" s="65"/>
      <c r="W144" s="32">
        <v>-0.16666666666666879</v>
      </c>
      <c r="X144" s="32">
        <v>0.20599999999999999</v>
      </c>
      <c r="Y144" s="32">
        <f t="shared" si="28"/>
        <v>0.20599999999999999</v>
      </c>
      <c r="Z144" s="32" t="str">
        <f t="shared" si="29"/>
        <v>x</v>
      </c>
    </row>
    <row r="145" spans="1:26" ht="31">
      <c r="A145" s="80" t="s">
        <v>423</v>
      </c>
      <c r="B145" s="114" t="s">
        <v>424</v>
      </c>
      <c r="C145" s="81" t="str">
        <f>LEFT(A144,6)&amp;" "&amp;$B$67&amp;" axis"</f>
        <v>X1 raw normal pop axis</v>
      </c>
      <c r="D145" s="81" t="str">
        <f>$B$67&amp;" y"</f>
        <v>normal pop y</v>
      </c>
      <c r="E145" s="81" t="str">
        <f>B67&amp;" raw labels"</f>
        <v>normal pop raw labels</v>
      </c>
      <c r="F145" s="67"/>
      <c r="G145" s="65"/>
      <c r="H145" s="65"/>
      <c r="I145" s="65"/>
      <c r="J145" s="65"/>
      <c r="K145" s="65"/>
      <c r="L145" s="65"/>
      <c r="M145" s="65"/>
      <c r="N145" s="65"/>
      <c r="O145" s="65"/>
      <c r="P145" s="65"/>
      <c r="Q145" s="84">
        <f t="shared" si="22"/>
        <v>0.95833333333333082</v>
      </c>
      <c r="R145" s="85">
        <f t="shared" si="23"/>
        <v>0.25204694425504581</v>
      </c>
      <c r="S145" s="85" t="e" cm="1">
        <f t="array" ref="S145">_xlfn.IFS(
    FALSE, N("Check if X1 shading is ON"),
    $S$48&lt;&gt;"x", NA(),
    FALSE, N("Check if case is 'LEFT' and x axis value less than z score"),
    AND($D$67 = "LEFT", $Q145 &lt; IF($H$67="", 0, $H$67)), $R145,
    FALSE, N("Check if case is 'RIGHT' and x axis value greater than z score"),
    AND($D$67 = "RIGHT", $Q145 &gt; IF($H$67="", 0, $H$67)), $R145,
    FALSE, N("Check if case is 'TWO' and both directions"),
    AND(
        $D$67 = "TWO",
        OR($Q145 &lt; -ABS($H$67), $Q145 &gt; ABS($H$68))
    ), $R145,
    FALSE, N("Default case: Return NA()"),
    TRUE, NA()
)</f>
        <v>#VALUE!</v>
      </c>
      <c r="T145" s="85" t="e" cm="1">
        <f t="array" ref="T145">_xlfn.IFS(
    FALSE, N("Check if X1 shading is ON"),
    $S$48&lt;&gt;"x", NA(),
    FALSE, N("Check if case is 'LEFT' and x axis value less than z score"),
    AND($D$68 = "LEFT", $Q145 &lt; IF($H$68="", 0, $H$68)), $R145,
    FALSE, N("Check if case is 'RIGHT' and x axis value greater than z score"),
    AND($D$68 = "RIGHT", $Q145 &gt; IF($H$68="", 0, $H$68)), $R145,
    FALSE, N("Default case: Return NA()"),
    TRUE, NA()
)</f>
        <v>#N/A</v>
      </c>
      <c r="U145" s="85" t="e" cm="1">
        <f t="array" ref="U145">_xlfn.IFS(
    FALSE, N("Check if X1 shading is ON"),
    $U$48&lt;&gt;"x", NA(),
    FALSE, N("Check if case is 'LEFT' and x axis value less than z score"),
    AND($D$71 = "LEFT", $Q145 &lt; IF($H$71="", 0, $H$71)), $R145,
    FALSE, N("Check if case is 'RIGHT' and x axis value greater than z score"),
    AND($D$71 = "RIGHT", $Q145 &gt; IF($H$71="", 0, $H$71)), $R145,
    FALSE, N("Check if case is 'TWO' and both directions"),
    AND(
        $D$71 = "TWO",
        OR($Q145 &lt; -ABS($H$71), $Q145 &gt; ABS($H$71))
    ), $R145,
    FALSE, N("Default case: Return NA()"),
    TRUE, NA()
)</f>
        <v>#VALUE!</v>
      </c>
      <c r="V145" s="65"/>
      <c r="W145" s="32">
        <v>0.16666666666666449</v>
      </c>
      <c r="X145" s="32">
        <v>0.20599999999999999</v>
      </c>
      <c r="Y145" s="32">
        <f t="shared" si="28"/>
        <v>0.20599999999999999</v>
      </c>
      <c r="Z145" s="32" t="str">
        <f t="shared" si="29"/>
        <v>x</v>
      </c>
    </row>
    <row r="146" spans="1:26" ht="15.5">
      <c r="A146" s="67" t="str">
        <f>L51</f>
        <v>x</v>
      </c>
      <c r="B146" s="32">
        <v>-0.12</v>
      </c>
      <c r="C146" s="67">
        <f t="shared" ref="C146:C153" si="32">C114</f>
        <v>-4</v>
      </c>
      <c r="D146" s="67">
        <f>IF(
    $A$146="x",
    $B$146,
    NA()
)</f>
        <v>-0.12</v>
      </c>
      <c r="E146" s="141" t="str">
        <f>IF(E147="","","raw scale")</f>
        <v/>
      </c>
      <c r="F146" s="67"/>
      <c r="G146" s="65"/>
      <c r="H146" s="65"/>
      <c r="I146" s="65"/>
      <c r="J146" s="65"/>
      <c r="K146" s="65"/>
      <c r="L146" s="65"/>
      <c r="M146" s="65"/>
      <c r="N146" s="65"/>
      <c r="O146" s="65"/>
      <c r="P146" s="65"/>
      <c r="Q146" s="84">
        <f t="shared" si="22"/>
        <v>0.99999999999999745</v>
      </c>
      <c r="R146" s="85">
        <f t="shared" si="23"/>
        <v>0.24197072451914398</v>
      </c>
      <c r="S146" s="85" t="e" cm="1">
        <f t="array" ref="S146">_xlfn.IFS(
    FALSE, N("Check if X1 shading is ON"),
    $S$48&lt;&gt;"x", NA(),
    FALSE, N("Check if case is 'LEFT' and x axis value less than z score"),
    AND($D$67 = "LEFT", $Q146 &lt; IF($H$67="", 0, $H$67)), $R146,
    FALSE, N("Check if case is 'RIGHT' and x axis value greater than z score"),
    AND($D$67 = "RIGHT", $Q146 &gt; IF($H$67="", 0, $H$67)), $R146,
    FALSE, N("Check if case is 'TWO' and both directions"),
    AND(
        $D$67 = "TWO",
        OR($Q146 &lt; -ABS($H$67), $Q146 &gt; ABS($H$68))
    ), $R146,
    FALSE, N("Default case: Return NA()"),
    TRUE, NA()
)</f>
        <v>#VALUE!</v>
      </c>
      <c r="T146" s="85" t="e" cm="1">
        <f t="array" ref="T146">_xlfn.IFS(
    FALSE, N("Check if X1 shading is ON"),
    $S$48&lt;&gt;"x", NA(),
    FALSE, N("Check if case is 'LEFT' and x axis value less than z score"),
    AND($D$68 = "LEFT", $Q146 &lt; IF($H$68="", 0, $H$68)), $R146,
    FALSE, N("Check if case is 'RIGHT' and x axis value greater than z score"),
    AND($D$68 = "RIGHT", $Q146 &gt; IF($H$68="", 0, $H$68)), $R146,
    FALSE, N("Default case: Return NA()"),
    TRUE, NA()
)</f>
        <v>#N/A</v>
      </c>
      <c r="U146" s="85" t="e" cm="1">
        <f t="array" ref="U146">_xlfn.IFS(
    FALSE, N("Check if X1 shading is ON"),
    $U$48&lt;&gt;"x", NA(),
    FALSE, N("Check if case is 'LEFT' and x axis value less than z score"),
    AND($D$71 = "LEFT", $Q146 &lt; IF($H$71="", 0, $H$71)), $R146,
    FALSE, N("Check if case is 'RIGHT' and x axis value greater than z score"),
    AND($D$71 = "RIGHT", $Q146 &gt; IF($H$71="", 0, $H$71)), $R146,
    FALSE, N("Check if case is 'TWO' and both directions"),
    AND(
        $D$71 = "TWO",
        OR($Q146 &lt; -ABS($H$71), $Q146 &gt; ABS($H$71))
    ), $R146,
    FALSE, N("Default case: Return NA()"),
    TRUE, NA()
)</f>
        <v>#VALUE!</v>
      </c>
      <c r="V146" s="65"/>
      <c r="W146" s="32">
        <v>0.33333333333333115</v>
      </c>
      <c r="X146" s="32">
        <v>0.20599999999999999</v>
      </c>
      <c r="Y146" s="32">
        <f t="shared" si="28"/>
        <v>0.20599999999999999</v>
      </c>
      <c r="Z146" s="32" t="str">
        <f t="shared" si="29"/>
        <v>x</v>
      </c>
    </row>
    <row r="147" spans="1:26" ht="15.5">
      <c r="A147" s="67"/>
      <c r="B147" s="32"/>
      <c r="C147" s="67">
        <f t="shared" si="32"/>
        <v>-3</v>
      </c>
      <c r="D147" s="67">
        <f t="shared" ref="D147:D153" si="33">IF(
    $A$146="x",
    $B$146,
    NA()
)</f>
        <v>-0.12</v>
      </c>
      <c r="E147" s="145" t="str">
        <f t="shared" ref="E147:E153" si="34">IFERROR(
    TEXT(
        E$67 + $C147 * F$67,
        IF(
            L$62 = 0,
            "#,##0",
            "#,##0." &amp; REPT("0", L$62)
        )
    ),
    ""
)</f>
        <v/>
      </c>
      <c r="F147" s="67"/>
      <c r="G147" s="65"/>
      <c r="H147" s="65"/>
      <c r="I147" s="65"/>
      <c r="J147" s="65"/>
      <c r="K147" s="65"/>
      <c r="L147" s="65"/>
      <c r="M147" s="65"/>
      <c r="N147" s="65"/>
      <c r="O147" s="65"/>
      <c r="P147" s="65"/>
      <c r="Q147" s="84">
        <f t="shared" si="22"/>
        <v>1.0416666666666641</v>
      </c>
      <c r="R147" s="85">
        <f t="shared" si="23"/>
        <v>0.23189438328624334</v>
      </c>
      <c r="S147" s="85" t="e" cm="1">
        <f t="array" ref="S147">_xlfn.IFS(
    FALSE, N("Check if X1 shading is ON"),
    $S$48&lt;&gt;"x", NA(),
    FALSE, N("Check if case is 'LEFT' and x axis value less than z score"),
    AND($D$67 = "LEFT", $Q147 &lt; IF($H$67="", 0, $H$67)), $R147,
    FALSE, N("Check if case is 'RIGHT' and x axis value greater than z score"),
    AND($D$67 = "RIGHT", $Q147 &gt; IF($H$67="", 0, $H$67)), $R147,
    FALSE, N("Check if case is 'TWO' and both directions"),
    AND(
        $D$67 = "TWO",
        OR($Q147 &lt; -ABS($H$67), $Q147 &gt; ABS($H$68))
    ), $R147,
    FALSE, N("Default case: Return NA()"),
    TRUE, NA()
)</f>
        <v>#VALUE!</v>
      </c>
      <c r="T147" s="85" t="e" cm="1">
        <f t="array" ref="T147">_xlfn.IFS(
    FALSE, N("Check if X1 shading is ON"),
    $S$48&lt;&gt;"x", NA(),
    FALSE, N("Check if case is 'LEFT' and x axis value less than z score"),
    AND($D$68 = "LEFT", $Q147 &lt; IF($H$68="", 0, $H$68)), $R147,
    FALSE, N("Check if case is 'RIGHT' and x axis value greater than z score"),
    AND($D$68 = "RIGHT", $Q147 &gt; IF($H$68="", 0, $H$68)), $R147,
    FALSE, N("Default case: Return NA()"),
    TRUE, NA()
)</f>
        <v>#N/A</v>
      </c>
      <c r="U147" s="85" t="e" cm="1">
        <f t="array" ref="U147">_xlfn.IFS(
    FALSE, N("Check if X1 shading is ON"),
    $U$48&lt;&gt;"x", NA(),
    FALSE, N("Check if case is 'LEFT' and x axis value less than z score"),
    AND($D$71 = "LEFT", $Q147 &lt; IF($H$71="", 0, $H$71)), $R147,
    FALSE, N("Check if case is 'RIGHT' and x axis value greater than z score"),
    AND($D$71 = "RIGHT", $Q147 &gt; IF($H$71="", 0, $H$71)), $R147,
    FALSE, N("Check if case is 'TWO' and both directions"),
    AND(
        $D$71 = "TWO",
        OR($Q147 &lt; -ABS($H$71), $Q147 &gt; ABS($H$71))
    ), $R147,
    FALSE, N("Default case: Return NA()"),
    TRUE, NA()
)</f>
        <v>#VALUE!</v>
      </c>
      <c r="V147" s="65"/>
      <c r="W147" s="32">
        <v>0.49999999999999789</v>
      </c>
      <c r="X147" s="32">
        <v>0.20599999999999999</v>
      </c>
      <c r="Y147" s="32">
        <f t="shared" si="28"/>
        <v>0.20599999999999999</v>
      </c>
      <c r="Z147" s="32" t="str">
        <f t="shared" si="29"/>
        <v>x</v>
      </c>
    </row>
    <row r="148" spans="1:26" ht="15.5">
      <c r="A148" s="67"/>
      <c r="B148" s="32"/>
      <c r="C148" s="67">
        <f t="shared" si="32"/>
        <v>-2</v>
      </c>
      <c r="D148" s="67">
        <f t="shared" si="33"/>
        <v>-0.12</v>
      </c>
      <c r="E148" s="145" t="str">
        <f t="shared" si="34"/>
        <v/>
      </c>
      <c r="F148" s="67"/>
      <c r="G148" s="65"/>
      <c r="H148" s="65"/>
      <c r="I148" s="65"/>
      <c r="J148" s="65"/>
      <c r="K148" s="65"/>
      <c r="L148" s="65"/>
      <c r="M148" s="65"/>
      <c r="N148" s="65"/>
      <c r="O148" s="65"/>
      <c r="P148" s="65"/>
      <c r="Q148" s="84">
        <f t="shared" si="22"/>
        <v>1.0833333333333308</v>
      </c>
      <c r="R148" s="85">
        <f t="shared" si="23"/>
        <v>0.22185215470573658</v>
      </c>
      <c r="S148" s="85" t="e" cm="1">
        <f t="array" ref="S148">_xlfn.IFS(
    FALSE, N("Check if X1 shading is ON"),
    $S$48&lt;&gt;"x", NA(),
    FALSE, N("Check if case is 'LEFT' and x axis value less than z score"),
    AND($D$67 = "LEFT", $Q148 &lt; IF($H$67="", 0, $H$67)), $R148,
    FALSE, N("Check if case is 'RIGHT' and x axis value greater than z score"),
    AND($D$67 = "RIGHT", $Q148 &gt; IF($H$67="", 0, $H$67)), $R148,
    FALSE, N("Check if case is 'TWO' and both directions"),
    AND(
        $D$67 = "TWO",
        OR($Q148 &lt; -ABS($H$67), $Q148 &gt; ABS($H$68))
    ), $R148,
    FALSE, N("Default case: Return NA()"),
    TRUE, NA()
)</f>
        <v>#VALUE!</v>
      </c>
      <c r="T148" s="85" t="e" cm="1">
        <f t="array" ref="T148">_xlfn.IFS(
    FALSE, N("Check if X1 shading is ON"),
    $S$48&lt;&gt;"x", NA(),
    FALSE, N("Check if case is 'LEFT' and x axis value less than z score"),
    AND($D$68 = "LEFT", $Q148 &lt; IF($H$68="", 0, $H$68)), $R148,
    FALSE, N("Check if case is 'RIGHT' and x axis value greater than z score"),
    AND($D$68 = "RIGHT", $Q148 &gt; IF($H$68="", 0, $H$68)), $R148,
    FALSE, N("Default case: Return NA()"),
    TRUE, NA()
)</f>
        <v>#N/A</v>
      </c>
      <c r="U148" s="85" t="e" cm="1">
        <f t="array" ref="U148">_xlfn.IFS(
    FALSE, N("Check if X1 shading is ON"),
    $U$48&lt;&gt;"x", NA(),
    FALSE, N("Check if case is 'LEFT' and x axis value less than z score"),
    AND($D$71 = "LEFT", $Q148 &lt; IF($H$71="", 0, $H$71)), $R148,
    FALSE, N("Check if case is 'RIGHT' and x axis value greater than z score"),
    AND($D$71 = "RIGHT", $Q148 &gt; IF($H$71="", 0, $H$71)), $R148,
    FALSE, N("Check if case is 'TWO' and both directions"),
    AND(
        $D$71 = "TWO",
        OR($Q148 &lt; -ABS($H$71), $Q148 &gt; ABS($H$71))
    ), $R148,
    FALSE, N("Default case: Return NA()"),
    TRUE, NA()
)</f>
        <v>#VALUE!</v>
      </c>
      <c r="V148" s="65"/>
      <c r="W148" s="32">
        <v>0.66666666666666441</v>
      </c>
      <c r="X148" s="32">
        <v>0.20599999999999999</v>
      </c>
      <c r="Y148" s="32">
        <f t="shared" si="28"/>
        <v>0.20599999999999999</v>
      </c>
      <c r="Z148" s="32" t="str">
        <f t="shared" si="29"/>
        <v>x</v>
      </c>
    </row>
    <row r="149" spans="1:26" ht="15.5">
      <c r="A149" s="67"/>
      <c r="B149" s="32"/>
      <c r="C149" s="67">
        <f t="shared" si="32"/>
        <v>-1</v>
      </c>
      <c r="D149" s="67">
        <f t="shared" si="33"/>
        <v>-0.12</v>
      </c>
      <c r="E149" s="145" t="str">
        <f t="shared" si="34"/>
        <v/>
      </c>
      <c r="F149" s="67"/>
      <c r="G149" s="65"/>
      <c r="H149" s="65"/>
      <c r="I149" s="65"/>
      <c r="J149" s="65"/>
      <c r="K149" s="65"/>
      <c r="L149" s="65"/>
      <c r="M149" s="65"/>
      <c r="N149" s="65"/>
      <c r="O149" s="65"/>
      <c r="P149" s="65"/>
      <c r="Q149" s="84">
        <f t="shared" si="22"/>
        <v>1.1249999999999976</v>
      </c>
      <c r="R149" s="85">
        <f t="shared" si="23"/>
        <v>0.21187664577570006</v>
      </c>
      <c r="S149" s="85" t="e" cm="1">
        <f t="array" ref="S149">_xlfn.IFS(
    FALSE, N("Check if X1 shading is ON"),
    $S$48&lt;&gt;"x", NA(),
    FALSE, N("Check if case is 'LEFT' and x axis value less than z score"),
    AND($D$67 = "LEFT", $Q149 &lt; IF($H$67="", 0, $H$67)), $R149,
    FALSE, N("Check if case is 'RIGHT' and x axis value greater than z score"),
    AND($D$67 = "RIGHT", $Q149 &gt; IF($H$67="", 0, $H$67)), $R149,
    FALSE, N("Check if case is 'TWO' and both directions"),
    AND(
        $D$67 = "TWO",
        OR($Q149 &lt; -ABS($H$67), $Q149 &gt; ABS($H$68))
    ), $R149,
    FALSE, N("Default case: Return NA()"),
    TRUE, NA()
)</f>
        <v>#VALUE!</v>
      </c>
      <c r="T149" s="85" t="e" cm="1">
        <f t="array" ref="T149">_xlfn.IFS(
    FALSE, N("Check if X1 shading is ON"),
    $S$48&lt;&gt;"x", NA(),
    FALSE, N("Check if case is 'LEFT' and x axis value less than z score"),
    AND($D$68 = "LEFT", $Q149 &lt; IF($H$68="", 0, $H$68)), $R149,
    FALSE, N("Check if case is 'RIGHT' and x axis value greater than z score"),
    AND($D$68 = "RIGHT", $Q149 &gt; IF($H$68="", 0, $H$68)), $R149,
    FALSE, N("Default case: Return NA()"),
    TRUE, NA()
)</f>
        <v>#N/A</v>
      </c>
      <c r="U149" s="85" t="e" cm="1">
        <f t="array" ref="U149">_xlfn.IFS(
    FALSE, N("Check if X1 shading is ON"),
    $U$48&lt;&gt;"x", NA(),
    FALSE, N("Check if case is 'LEFT' and x axis value less than z score"),
    AND($D$71 = "LEFT", $Q149 &lt; IF($H$71="", 0, $H$71)), $R149,
    FALSE, N("Check if case is 'RIGHT' and x axis value greater than z score"),
    AND($D$71 = "RIGHT", $Q149 &gt; IF($H$71="", 0, $H$71)), $R149,
    FALSE, N("Check if case is 'TWO' and both directions"),
    AND(
        $D$71 = "TWO",
        OR($Q149 &lt; -ABS($H$71), $Q149 &gt; ABS($H$71))
    ), $R149,
    FALSE, N("Default case: Return NA()"),
    TRUE, NA()
)</f>
        <v>#VALUE!</v>
      </c>
      <c r="V149" s="65"/>
      <c r="W149" s="32">
        <v>0.83333333333333093</v>
      </c>
      <c r="X149" s="32">
        <v>0.20599999999999999</v>
      </c>
      <c r="Y149" s="32">
        <f t="shared" si="28"/>
        <v>0.20599999999999999</v>
      </c>
      <c r="Z149" s="32" t="str">
        <f t="shared" si="29"/>
        <v>x</v>
      </c>
    </row>
    <row r="150" spans="1:26" ht="15.5">
      <c r="A150" s="67"/>
      <c r="B150" s="32"/>
      <c r="C150" s="67">
        <f t="shared" si="32"/>
        <v>0</v>
      </c>
      <c r="D150" s="67">
        <f t="shared" si="33"/>
        <v>-0.12</v>
      </c>
      <c r="E150" s="145" t="str">
        <f t="shared" si="34"/>
        <v/>
      </c>
      <c r="F150" s="67"/>
      <c r="G150" s="65"/>
      <c r="H150" s="65"/>
      <c r="I150" s="65"/>
      <c r="J150" s="65"/>
      <c r="K150" s="65"/>
      <c r="L150" s="65"/>
      <c r="M150" s="65"/>
      <c r="N150" s="65"/>
      <c r="O150" s="65"/>
      <c r="P150" s="65"/>
      <c r="Q150" s="84">
        <f t="shared" si="22"/>
        <v>1.1666666666666643</v>
      </c>
      <c r="R150" s="85">
        <f t="shared" si="23"/>
        <v>0.20199868555405945</v>
      </c>
      <c r="S150" s="85" t="e" cm="1">
        <f t="array" ref="S150">_xlfn.IFS(
    FALSE, N("Check if X1 shading is ON"),
    $S$48&lt;&gt;"x", NA(),
    FALSE, N("Check if case is 'LEFT' and x axis value less than z score"),
    AND($D$67 = "LEFT", $Q150 &lt; IF($H$67="", 0, $H$67)), $R150,
    FALSE, N("Check if case is 'RIGHT' and x axis value greater than z score"),
    AND($D$67 = "RIGHT", $Q150 &gt; IF($H$67="", 0, $H$67)), $R150,
    FALSE, N("Check if case is 'TWO' and both directions"),
    AND(
        $D$67 = "TWO",
        OR($Q150 &lt; -ABS($H$67), $Q150 &gt; ABS($H$68))
    ), $R150,
    FALSE, N("Default case: Return NA()"),
    TRUE, NA()
)</f>
        <v>#VALUE!</v>
      </c>
      <c r="T150" s="85" t="e" cm="1">
        <f t="array" ref="T150">_xlfn.IFS(
    FALSE, N("Check if X1 shading is ON"),
    $S$48&lt;&gt;"x", NA(),
    FALSE, N("Check if case is 'LEFT' and x axis value less than z score"),
    AND($D$68 = "LEFT", $Q150 &lt; IF($H$68="", 0, $H$68)), $R150,
    FALSE, N("Check if case is 'RIGHT' and x axis value greater than z score"),
    AND($D$68 = "RIGHT", $Q150 &gt; IF($H$68="", 0, $H$68)), $R150,
    FALSE, N("Default case: Return NA()"),
    TRUE, NA()
)</f>
        <v>#N/A</v>
      </c>
      <c r="U150" s="85" t="e" cm="1">
        <f t="array" ref="U150">_xlfn.IFS(
    FALSE, N("Check if X1 shading is ON"),
    $U$48&lt;&gt;"x", NA(),
    FALSE, N("Check if case is 'LEFT' and x axis value less than z score"),
    AND($D$71 = "LEFT", $Q150 &lt; IF($H$71="", 0, $H$71)), $R150,
    FALSE, N("Check if case is 'RIGHT' and x axis value greater than z score"),
    AND($D$71 = "RIGHT", $Q150 &gt; IF($H$71="", 0, $H$71)), $R150,
    FALSE, N("Check if case is 'TWO' and both directions"),
    AND(
        $D$71 = "TWO",
        OR($Q150 &lt; -ABS($H$71), $Q150 &gt; ABS($H$71))
    ), $R150,
    FALSE, N("Default case: Return NA()"),
    TRUE, NA()
)</f>
        <v>#VALUE!</v>
      </c>
      <c r="V150" s="65"/>
      <c r="W150" s="32">
        <v>-0.83333333333333526</v>
      </c>
      <c r="X150" s="32">
        <v>0.22999999999999998</v>
      </c>
      <c r="Y150" s="32">
        <f t="shared" si="28"/>
        <v>0.22999999999999998</v>
      </c>
      <c r="Z150" s="32" t="str">
        <f t="shared" si="29"/>
        <v>x</v>
      </c>
    </row>
    <row r="151" spans="1:26" ht="15.5">
      <c r="A151" s="67"/>
      <c r="B151" s="32"/>
      <c r="C151" s="67">
        <f t="shared" si="32"/>
        <v>1</v>
      </c>
      <c r="D151" s="67">
        <f t="shared" si="33"/>
        <v>-0.12</v>
      </c>
      <c r="E151" s="145" t="str">
        <f t="shared" si="34"/>
        <v/>
      </c>
      <c r="F151" s="67"/>
      <c r="G151" s="65"/>
      <c r="H151" s="65"/>
      <c r="I151" s="65"/>
      <c r="J151" s="65"/>
      <c r="K151" s="65"/>
      <c r="L151" s="65"/>
      <c r="M151" s="65"/>
      <c r="N151" s="65"/>
      <c r="O151" s="65"/>
      <c r="P151" s="65"/>
      <c r="Q151" s="84">
        <f t="shared" si="22"/>
        <v>1.208333333333331</v>
      </c>
      <c r="R151" s="85">
        <f t="shared" si="23"/>
        <v>0.19224719608678212</v>
      </c>
      <c r="S151" s="85" t="e" cm="1">
        <f t="array" ref="S151">_xlfn.IFS(
    FALSE, N("Check if X1 shading is ON"),
    $S$48&lt;&gt;"x", NA(),
    FALSE, N("Check if case is 'LEFT' and x axis value less than z score"),
    AND($D$67 = "LEFT", $Q151 &lt; IF($H$67="", 0, $H$67)), $R151,
    FALSE, N("Check if case is 'RIGHT' and x axis value greater than z score"),
    AND($D$67 = "RIGHT", $Q151 &gt; IF($H$67="", 0, $H$67)), $R151,
    FALSE, N("Check if case is 'TWO' and both directions"),
    AND(
        $D$67 = "TWO",
        OR($Q151 &lt; -ABS($H$67), $Q151 &gt; ABS($H$68))
    ), $R151,
    FALSE, N("Default case: Return NA()"),
    TRUE, NA()
)</f>
        <v>#VALUE!</v>
      </c>
      <c r="T151" s="85" t="e" cm="1">
        <f t="array" ref="T151">_xlfn.IFS(
    FALSE, N("Check if X1 shading is ON"),
    $S$48&lt;&gt;"x", NA(),
    FALSE, N("Check if case is 'LEFT' and x axis value less than z score"),
    AND($D$68 = "LEFT", $Q151 &lt; IF($H$68="", 0, $H$68)), $R151,
    FALSE, N("Check if case is 'RIGHT' and x axis value greater than z score"),
    AND($D$68 = "RIGHT", $Q151 &gt; IF($H$68="", 0, $H$68)), $R151,
    FALSE, N("Default case: Return NA()"),
    TRUE, NA()
)</f>
        <v>#N/A</v>
      </c>
      <c r="U151" s="85" t="e" cm="1">
        <f t="array" ref="U151">_xlfn.IFS(
    FALSE, N("Check if X1 shading is ON"),
    $U$48&lt;&gt;"x", NA(),
    FALSE, N("Check if case is 'LEFT' and x axis value less than z score"),
    AND($D$71 = "LEFT", $Q151 &lt; IF($H$71="", 0, $H$71)), $R151,
    FALSE, N("Check if case is 'RIGHT' and x axis value greater than z score"),
    AND($D$71 = "RIGHT", $Q151 &gt; IF($H$71="", 0, $H$71)), $R151,
    FALSE, N("Check if case is 'TWO' and both directions"),
    AND(
        $D$71 = "TWO",
        OR($Q151 &lt; -ABS($H$71), $Q151 &gt; ABS($H$71))
    ), $R151,
    FALSE, N("Default case: Return NA()"),
    TRUE, NA()
)</f>
        <v>#VALUE!</v>
      </c>
      <c r="V151" s="65"/>
      <c r="W151" s="32">
        <v>-0.66666666666666874</v>
      </c>
      <c r="X151" s="32">
        <v>0.22999999999999998</v>
      </c>
      <c r="Y151" s="32">
        <f t="shared" si="28"/>
        <v>0.22999999999999998</v>
      </c>
      <c r="Z151" s="32" t="str">
        <f t="shared" si="29"/>
        <v>x</v>
      </c>
    </row>
    <row r="152" spans="1:26" ht="15.5">
      <c r="A152" s="67"/>
      <c r="B152" s="32"/>
      <c r="C152" s="67">
        <f t="shared" si="32"/>
        <v>2</v>
      </c>
      <c r="D152" s="67">
        <f t="shared" si="33"/>
        <v>-0.12</v>
      </c>
      <c r="E152" s="145" t="str">
        <f t="shared" si="34"/>
        <v/>
      </c>
      <c r="F152" s="67"/>
      <c r="G152" s="65"/>
      <c r="H152" s="65"/>
      <c r="I152" s="65"/>
      <c r="J152" s="65"/>
      <c r="K152" s="65"/>
      <c r="L152" s="65"/>
      <c r="M152" s="65"/>
      <c r="N152" s="65"/>
      <c r="O152" s="65"/>
      <c r="P152" s="65"/>
      <c r="Q152" s="84">
        <f t="shared" si="22"/>
        <v>1.2499999999999978</v>
      </c>
      <c r="R152" s="85">
        <f t="shared" si="23"/>
        <v>0.18264908538902241</v>
      </c>
      <c r="S152" s="85" t="e" cm="1">
        <f t="array" ref="S152">_xlfn.IFS(
    FALSE, N("Check if X1 shading is ON"),
    $S$48&lt;&gt;"x", NA(),
    FALSE, N("Check if case is 'LEFT' and x axis value less than z score"),
    AND($D$67 = "LEFT", $Q152 &lt; IF($H$67="", 0, $H$67)), $R152,
    FALSE, N("Check if case is 'RIGHT' and x axis value greater than z score"),
    AND($D$67 = "RIGHT", $Q152 &gt; IF($H$67="", 0, $H$67)), $R152,
    FALSE, N("Check if case is 'TWO' and both directions"),
    AND(
        $D$67 = "TWO",
        OR($Q152 &lt; -ABS($H$67), $Q152 &gt; ABS($H$68))
    ), $R152,
    FALSE, N("Default case: Return NA()"),
    TRUE, NA()
)</f>
        <v>#VALUE!</v>
      </c>
      <c r="T152" s="85" t="e" cm="1">
        <f t="array" ref="T152">_xlfn.IFS(
    FALSE, N("Check if X1 shading is ON"),
    $S$48&lt;&gt;"x", NA(),
    FALSE, N("Check if case is 'LEFT' and x axis value less than z score"),
    AND($D$68 = "LEFT", $Q152 &lt; IF($H$68="", 0, $H$68)), $R152,
    FALSE, N("Check if case is 'RIGHT' and x axis value greater than z score"),
    AND($D$68 = "RIGHT", $Q152 &gt; IF($H$68="", 0, $H$68)), $R152,
    FALSE, N("Default case: Return NA()"),
    TRUE, NA()
)</f>
        <v>#N/A</v>
      </c>
      <c r="U152" s="85" t="e" cm="1">
        <f t="array" ref="U152">_xlfn.IFS(
    FALSE, N("Check if X1 shading is ON"),
    $U$48&lt;&gt;"x", NA(),
    FALSE, N("Check if case is 'LEFT' and x axis value less than z score"),
    AND($D$71 = "LEFT", $Q152 &lt; IF($H$71="", 0, $H$71)), $R152,
    FALSE, N("Check if case is 'RIGHT' and x axis value greater than z score"),
    AND($D$71 = "RIGHT", $Q152 &gt; IF($H$71="", 0, $H$71)), $R152,
    FALSE, N("Check if case is 'TWO' and both directions"),
    AND(
        $D$71 = "TWO",
        OR($Q152 &lt; -ABS($H$71), $Q152 &gt; ABS($H$71))
    ), $R152,
    FALSE, N("Default case: Return NA()"),
    TRUE, NA()
)</f>
        <v>#VALUE!</v>
      </c>
      <c r="V152" s="65"/>
      <c r="W152" s="32">
        <v>-0.50000000000000222</v>
      </c>
      <c r="X152" s="32">
        <v>0.22999999999999998</v>
      </c>
      <c r="Y152" s="32">
        <f t="shared" si="28"/>
        <v>0.22999999999999998</v>
      </c>
      <c r="Z152" s="32" t="str">
        <f t="shared" si="29"/>
        <v>x</v>
      </c>
    </row>
    <row r="153" spans="1:26" ht="15.5">
      <c r="A153" s="67"/>
      <c r="B153" s="32"/>
      <c r="C153" s="67">
        <f t="shared" si="32"/>
        <v>3</v>
      </c>
      <c r="D153" s="67">
        <f t="shared" si="33"/>
        <v>-0.12</v>
      </c>
      <c r="E153" s="145" t="str">
        <f t="shared" si="34"/>
        <v/>
      </c>
      <c r="F153" s="67"/>
      <c r="G153" s="65"/>
      <c r="H153" s="65"/>
      <c r="I153" s="65"/>
      <c r="J153" s="65"/>
      <c r="K153" s="65"/>
      <c r="L153" s="65"/>
      <c r="M153" s="65"/>
      <c r="N153" s="65"/>
      <c r="O153" s="65"/>
      <c r="P153" s="65"/>
      <c r="Q153" s="84">
        <f t="shared" si="22"/>
        <v>1.2916666666666645</v>
      </c>
      <c r="R153" s="85">
        <f t="shared" si="23"/>
        <v>0.17322916253851886</v>
      </c>
      <c r="S153" s="85" t="e" cm="1">
        <f t="array" ref="S153">_xlfn.IFS(
    FALSE, N("Check if X1 shading is ON"),
    $S$48&lt;&gt;"x", NA(),
    FALSE, N("Check if case is 'LEFT' and x axis value less than z score"),
    AND($D$67 = "LEFT", $Q153 &lt; IF($H$67="", 0, $H$67)), $R153,
    FALSE, N("Check if case is 'RIGHT' and x axis value greater than z score"),
    AND($D$67 = "RIGHT", $Q153 &gt; IF($H$67="", 0, $H$67)), $R153,
    FALSE, N("Check if case is 'TWO' and both directions"),
    AND(
        $D$67 = "TWO",
        OR($Q153 &lt; -ABS($H$67), $Q153 &gt; ABS($H$68))
    ), $R153,
    FALSE, N("Default case: Return NA()"),
    TRUE, NA()
)</f>
        <v>#VALUE!</v>
      </c>
      <c r="T153" s="85" t="e" cm="1">
        <f t="array" ref="T153">_xlfn.IFS(
    FALSE, N("Check if X1 shading is ON"),
    $S$48&lt;&gt;"x", NA(),
    FALSE, N("Check if case is 'LEFT' and x axis value less than z score"),
    AND($D$68 = "LEFT", $Q153 &lt; IF($H$68="", 0, $H$68)), $R153,
    FALSE, N("Check if case is 'RIGHT' and x axis value greater than z score"),
    AND($D$68 = "RIGHT", $Q153 &gt; IF($H$68="", 0, $H$68)), $R153,
    FALSE, N("Default case: Return NA()"),
    TRUE, NA()
)</f>
        <v>#N/A</v>
      </c>
      <c r="U153" s="85" t="e" cm="1">
        <f t="array" ref="U153">_xlfn.IFS(
    FALSE, N("Check if X1 shading is ON"),
    $U$48&lt;&gt;"x", NA(),
    FALSE, N("Check if case is 'LEFT' and x axis value less than z score"),
    AND($D$71 = "LEFT", $Q153 &lt; IF($H$71="", 0, $H$71)), $R153,
    FALSE, N("Check if case is 'RIGHT' and x axis value greater than z score"),
    AND($D$71 = "RIGHT", $Q153 &gt; IF($H$71="", 0, $H$71)), $R153,
    FALSE, N("Check if case is 'TWO' and both directions"),
    AND(
        $D$71 = "TWO",
        OR($Q153 &lt; -ABS($H$71), $Q153 &gt; ABS($H$71))
    ), $R153,
    FALSE, N("Default case: Return NA()"),
    TRUE, NA()
)</f>
        <v>#VALUE!</v>
      </c>
      <c r="V153" s="65"/>
      <c r="W153" s="32">
        <v>-0.33333333333333548</v>
      </c>
      <c r="X153" s="32">
        <v>0.22999999999999998</v>
      </c>
      <c r="Y153" s="32">
        <f t="shared" si="28"/>
        <v>0.22999999999999998</v>
      </c>
      <c r="Z153" s="32" t="str">
        <f t="shared" si="29"/>
        <v>x</v>
      </c>
    </row>
    <row r="154" spans="1:26" ht="15.5">
      <c r="A154" s="67"/>
      <c r="B154" s="32"/>
      <c r="C154" s="32"/>
      <c r="D154" s="67"/>
      <c r="E154" s="67"/>
      <c r="F154" s="67"/>
      <c r="G154" s="65"/>
      <c r="H154" s="65"/>
      <c r="I154" s="65"/>
      <c r="J154" s="65"/>
      <c r="K154" s="65"/>
      <c r="L154" s="65"/>
      <c r="M154" s="65"/>
      <c r="N154" s="65"/>
      <c r="O154" s="65"/>
      <c r="P154" s="65"/>
      <c r="Q154" s="84">
        <f t="shared" si="22"/>
        <v>1.3333333333333313</v>
      </c>
      <c r="R154" s="85">
        <f t="shared" si="23"/>
        <v>0.16401007467599407</v>
      </c>
      <c r="S154" s="85" t="e" cm="1">
        <f t="array" ref="S154">_xlfn.IFS(
    FALSE, N("Check if X1 shading is ON"),
    $S$48&lt;&gt;"x", NA(),
    FALSE, N("Check if case is 'LEFT' and x axis value less than z score"),
    AND($D$67 = "LEFT", $Q154 &lt; IF($H$67="", 0, $H$67)), $R154,
    FALSE, N("Check if case is 'RIGHT' and x axis value greater than z score"),
    AND($D$67 = "RIGHT", $Q154 &gt; IF($H$67="", 0, $H$67)), $R154,
    FALSE, N("Check if case is 'TWO' and both directions"),
    AND(
        $D$67 = "TWO",
        OR($Q154 &lt; -ABS($H$67), $Q154 &gt; ABS($H$68))
    ), $R154,
    FALSE, N("Default case: Return NA()"),
    TRUE, NA()
)</f>
        <v>#VALUE!</v>
      </c>
      <c r="T154" s="85" t="e" cm="1">
        <f t="array" ref="T154">_xlfn.IFS(
    FALSE, N("Check if X1 shading is ON"),
    $S$48&lt;&gt;"x", NA(),
    FALSE, N("Check if case is 'LEFT' and x axis value less than z score"),
    AND($D$68 = "LEFT", $Q154 &lt; IF($H$68="", 0, $H$68)), $R154,
    FALSE, N("Check if case is 'RIGHT' and x axis value greater than z score"),
    AND($D$68 = "RIGHT", $Q154 &gt; IF($H$68="", 0, $H$68)), $R154,
    FALSE, N("Default case: Return NA()"),
    TRUE, NA()
)</f>
        <v>#N/A</v>
      </c>
      <c r="U154" s="85" t="e" cm="1">
        <f t="array" ref="U154">_xlfn.IFS(
    FALSE, N("Check if X1 shading is ON"),
    $U$48&lt;&gt;"x", NA(),
    FALSE, N("Check if case is 'LEFT' and x axis value less than z score"),
    AND($D$71 = "LEFT", $Q154 &lt; IF($H$71="", 0, $H$71)), $R154,
    FALSE, N("Check if case is 'RIGHT' and x axis value greater than z score"),
    AND($D$71 = "RIGHT", $Q154 &gt; IF($H$71="", 0, $H$71)), $R154,
    FALSE, N("Check if case is 'TWO' and both directions"),
    AND(
        $D$71 = "TWO",
        OR($Q154 &lt; -ABS($H$71), $Q154 &gt; ABS($H$71))
    ), $R154,
    FALSE, N("Default case: Return NA()"),
    TRUE, NA()
)</f>
        <v>#VALUE!</v>
      </c>
      <c r="V154" s="65"/>
      <c r="W154" s="32">
        <v>-0.16666666666666879</v>
      </c>
      <c r="X154" s="32">
        <v>0.22999999999999998</v>
      </c>
      <c r="Y154" s="32">
        <f t="shared" si="28"/>
        <v>0.22999999999999998</v>
      </c>
      <c r="Z154" s="32" t="str">
        <f t="shared" si="29"/>
        <v>x</v>
      </c>
    </row>
    <row r="155" spans="1:26" ht="18.5">
      <c r="A155" s="140" t="s">
        <v>537</v>
      </c>
      <c r="B155" s="32"/>
      <c r="C155" s="114" t="str">
        <f>$F$66</f>
        <v>σ</v>
      </c>
      <c r="D155" s="84" t="str">
        <f>F67</f>
        <v/>
      </c>
      <c r="E155" s="67"/>
      <c r="F155" s="67"/>
      <c r="G155" s="65"/>
      <c r="H155" s="65"/>
      <c r="I155" s="65"/>
      <c r="J155" s="65"/>
      <c r="K155" s="65"/>
      <c r="L155" s="65"/>
      <c r="M155" s="65"/>
      <c r="N155" s="65"/>
      <c r="O155" s="65"/>
      <c r="P155" s="65"/>
      <c r="Q155" s="84">
        <f t="shared" si="22"/>
        <v>1.374999999999998</v>
      </c>
      <c r="R155" s="85">
        <f t="shared" si="23"/>
        <v>0.15501226545829364</v>
      </c>
      <c r="S155" s="85" t="e" cm="1">
        <f t="array" ref="S155">_xlfn.IFS(
    FALSE, N("Check if X1 shading is ON"),
    $S$48&lt;&gt;"x", NA(),
    FALSE, N("Check if case is 'LEFT' and x axis value less than z score"),
    AND($D$67 = "LEFT", $Q155 &lt; IF($H$67="", 0, $H$67)), $R155,
    FALSE, N("Check if case is 'RIGHT' and x axis value greater than z score"),
    AND($D$67 = "RIGHT", $Q155 &gt; IF($H$67="", 0, $H$67)), $R155,
    FALSE, N("Check if case is 'TWO' and both directions"),
    AND(
        $D$67 = "TWO",
        OR($Q155 &lt; -ABS($H$67), $Q155 &gt; ABS($H$68))
    ), $R155,
    FALSE, N("Default case: Return NA()"),
    TRUE, NA()
)</f>
        <v>#VALUE!</v>
      </c>
      <c r="T155" s="85" t="e" cm="1">
        <f t="array" ref="T155">_xlfn.IFS(
    FALSE, N("Check if X1 shading is ON"),
    $S$48&lt;&gt;"x", NA(),
    FALSE, N("Check if case is 'LEFT' and x axis value less than z score"),
    AND($D$68 = "LEFT", $Q155 &lt; IF($H$68="", 0, $H$68)), $R155,
    FALSE, N("Check if case is 'RIGHT' and x axis value greater than z score"),
    AND($D$68 = "RIGHT", $Q155 &gt; IF($H$68="", 0, $H$68)), $R155,
    FALSE, N("Default case: Return NA()"),
    TRUE, NA()
)</f>
        <v>#N/A</v>
      </c>
      <c r="U155" s="85" t="e" cm="1">
        <f t="array" ref="U155">_xlfn.IFS(
    FALSE, N("Check if X1 shading is ON"),
    $U$48&lt;&gt;"x", NA(),
    FALSE, N("Check if case is 'LEFT' and x axis value less than z score"),
    AND($D$71 = "LEFT", $Q155 &lt; IF($H$71="", 0, $H$71)), $R155,
    FALSE, N("Check if case is 'RIGHT' and x axis value greater than z score"),
    AND($D$71 = "RIGHT", $Q155 &gt; IF($H$71="", 0, $H$71)), $R155,
    FALSE, N("Check if case is 'TWO' and both directions"),
    AND(
        $D$71 = "TWO",
        OR($Q155 &lt; -ABS($H$71), $Q155 &gt; ABS($H$71))
    ), $R155,
    FALSE, N("Default case: Return NA()"),
    TRUE, NA()
)</f>
        <v>#VALUE!</v>
      </c>
      <c r="V155" s="65"/>
      <c r="W155" s="32">
        <v>0.16666666666666449</v>
      </c>
      <c r="X155" s="32">
        <v>0.22999999999999998</v>
      </c>
      <c r="Y155" s="32">
        <f t="shared" si="28"/>
        <v>0.22999999999999998</v>
      </c>
      <c r="Z155" s="32" t="str">
        <f t="shared" si="29"/>
        <v>x</v>
      </c>
    </row>
    <row r="156" spans="1:26" ht="31">
      <c r="A156" s="80" t="s">
        <v>423</v>
      </c>
      <c r="B156" s="114" t="s">
        <v>424</v>
      </c>
      <c r="C156" s="81" t="str">
        <f>LEFT(A155,6)&amp;" "&amp;$B$67&amp;" axis"</f>
        <v>X1 std normal pop axis</v>
      </c>
      <c r="D156" s="81" t="str">
        <f>$B$67&amp;" stdev y"</f>
        <v>normal pop stdev y</v>
      </c>
      <c r="E156" s="32"/>
      <c r="F156" s="32"/>
      <c r="G156" s="81" t="str">
        <f>$B$67&amp;" stdev labels"</f>
        <v>normal pop stdev labels</v>
      </c>
      <c r="H156" s="26"/>
      <c r="I156" s="65"/>
      <c r="J156" s="65"/>
      <c r="K156" s="65"/>
      <c r="L156" s="65"/>
      <c r="M156" s="65"/>
      <c r="N156" s="65"/>
      <c r="O156" s="65"/>
      <c r="P156" s="65"/>
      <c r="Q156" s="84">
        <f t="shared" si="22"/>
        <v>1.4166666666666647</v>
      </c>
      <c r="R156" s="85">
        <f t="shared" si="23"/>
        <v>0.14625395427953614</v>
      </c>
      <c r="S156" s="85" t="e" cm="1">
        <f t="array" ref="S156">_xlfn.IFS(
    FALSE, N("Check if X1 shading is ON"),
    $S$48&lt;&gt;"x", NA(),
    FALSE, N("Check if case is 'LEFT' and x axis value less than z score"),
    AND($D$67 = "LEFT", $Q156 &lt; IF($H$67="", 0, $H$67)), $R156,
    FALSE, N("Check if case is 'RIGHT' and x axis value greater than z score"),
    AND($D$67 = "RIGHT", $Q156 &gt; IF($H$67="", 0, $H$67)), $R156,
    FALSE, N("Check if case is 'TWO' and both directions"),
    AND(
        $D$67 = "TWO",
        OR($Q156 &lt; -ABS($H$67), $Q156 &gt; ABS($H$68))
    ), $R156,
    FALSE, N("Default case: Return NA()"),
    TRUE, NA()
)</f>
        <v>#VALUE!</v>
      </c>
      <c r="T156" s="85" t="e" cm="1">
        <f t="array" ref="T156">_xlfn.IFS(
    FALSE, N("Check if X1 shading is ON"),
    $S$48&lt;&gt;"x", NA(),
    FALSE, N("Check if case is 'LEFT' and x axis value less than z score"),
    AND($D$68 = "LEFT", $Q156 &lt; IF($H$68="", 0, $H$68)), $R156,
    FALSE, N("Check if case is 'RIGHT' and x axis value greater than z score"),
    AND($D$68 = "RIGHT", $Q156 &gt; IF($H$68="", 0, $H$68)), $R156,
    FALSE, N("Default case: Return NA()"),
    TRUE, NA()
)</f>
        <v>#N/A</v>
      </c>
      <c r="U156" s="85" t="e" cm="1">
        <f t="array" ref="U156">_xlfn.IFS(
    FALSE, N("Check if X1 shading is ON"),
    $U$48&lt;&gt;"x", NA(),
    FALSE, N("Check if case is 'LEFT' and x axis value less than z score"),
    AND($D$71 = "LEFT", $Q156 &lt; IF($H$71="", 0, $H$71)), $R156,
    FALSE, N("Check if case is 'RIGHT' and x axis value greater than z score"),
    AND($D$71 = "RIGHT", $Q156 &gt; IF($H$71="", 0, $H$71)), $R156,
    FALSE, N("Check if case is 'TWO' and both directions"),
    AND(
        $D$71 = "TWO",
        OR($Q156 &lt; -ABS($H$71), $Q156 &gt; ABS($H$71))
    ), $R156,
    FALSE, N("Default case: Return NA()"),
    TRUE, NA()
)</f>
        <v>#VALUE!</v>
      </c>
      <c r="V156" s="65"/>
      <c r="W156" s="32">
        <v>0.33333333333333115</v>
      </c>
      <c r="X156" s="32">
        <v>0.22999999999999998</v>
      </c>
      <c r="Y156" s="32">
        <f t="shared" si="28"/>
        <v>0.22999999999999998</v>
      </c>
      <c r="Z156" s="32" t="str">
        <f t="shared" si="29"/>
        <v>x</v>
      </c>
    </row>
    <row r="157" spans="1:26" ht="15.5">
      <c r="A157" s="67" t="str">
        <f>L52</f>
        <v>x</v>
      </c>
      <c r="B157" s="32">
        <v>-0.09</v>
      </c>
      <c r="C157" s="67">
        <f>C114</f>
        <v>-4</v>
      </c>
      <c r="D157" s="67">
        <f>IF(
    A157="x",
    B157,
    NA()
)</f>
        <v>-0.09</v>
      </c>
      <c r="E157" s="26"/>
      <c r="F157" s="150" t="str">
        <f>D155</f>
        <v/>
      </c>
      <c r="G157" s="145" t="str">
        <f>IF($F$67 = "", "",
    C155&amp;" = "&amp;TEXT(F157,
        IF($L$62 = 0,
            "#,##0;-#,##0;0",
            "#,##0." &amp; REPT("0", $L$62) &amp; ";-#,##0." &amp; REPT("0", $L$62) &amp; ";0"
        )
    )
)</f>
        <v/>
      </c>
      <c r="H157" s="26"/>
      <c r="I157" s="65"/>
      <c r="J157" s="65"/>
      <c r="K157" s="65"/>
      <c r="L157" s="65"/>
      <c r="M157" s="65"/>
      <c r="N157" s="65"/>
      <c r="O157" s="65"/>
      <c r="P157" s="65"/>
      <c r="Q157" s="84">
        <f t="shared" si="22"/>
        <v>1.4583333333333315</v>
      </c>
      <c r="R157" s="85">
        <f t="shared" si="23"/>
        <v>0.13775113536619821</v>
      </c>
      <c r="S157" s="85" t="e" cm="1">
        <f t="array" ref="S157">_xlfn.IFS(
    FALSE, N("Check if X1 shading is ON"),
    $S$48&lt;&gt;"x", NA(),
    FALSE, N("Check if case is 'LEFT' and x axis value less than z score"),
    AND($D$67 = "LEFT", $Q157 &lt; IF($H$67="", 0, $H$67)), $R157,
    FALSE, N("Check if case is 'RIGHT' and x axis value greater than z score"),
    AND($D$67 = "RIGHT", $Q157 &gt; IF($H$67="", 0, $H$67)), $R157,
    FALSE, N("Check if case is 'TWO' and both directions"),
    AND(
        $D$67 = "TWO",
        OR($Q157 &lt; -ABS($H$67), $Q157 &gt; ABS($H$68))
    ), $R157,
    FALSE, N("Default case: Return NA()"),
    TRUE, NA()
)</f>
        <v>#VALUE!</v>
      </c>
      <c r="T157" s="85" t="e" cm="1">
        <f t="array" ref="T157">_xlfn.IFS(
    FALSE, N("Check if X1 shading is ON"),
    $S$48&lt;&gt;"x", NA(),
    FALSE, N("Check if case is 'LEFT' and x axis value less than z score"),
    AND($D$68 = "LEFT", $Q157 &lt; IF($H$68="", 0, $H$68)), $R157,
    FALSE, N("Check if case is 'RIGHT' and x axis value greater than z score"),
    AND($D$68 = "RIGHT", $Q157 &gt; IF($H$68="", 0, $H$68)), $R157,
    FALSE, N("Default case: Return NA()"),
    TRUE, NA()
)</f>
        <v>#N/A</v>
      </c>
      <c r="U157" s="85" t="e" cm="1">
        <f t="array" ref="U157">_xlfn.IFS(
    FALSE, N("Check if X1 shading is ON"),
    $U$48&lt;&gt;"x", NA(),
    FALSE, N("Check if case is 'LEFT' and x axis value less than z score"),
    AND($D$71 = "LEFT", $Q157 &lt; IF($H$71="", 0, $H$71)), $R157,
    FALSE, N("Check if case is 'RIGHT' and x axis value greater than z score"),
    AND($D$71 = "RIGHT", $Q157 &gt; IF($H$71="", 0, $H$71)), $R157,
    FALSE, N("Check if case is 'TWO' and both directions"),
    AND(
        $D$71 = "TWO",
        OR($Q157 &lt; -ABS($H$71), $Q157 &gt; ABS($H$71))
    ), $R157,
    FALSE, N("Default case: Return NA()"),
    TRUE, NA()
)</f>
        <v>#VALUE!</v>
      </c>
      <c r="V157" s="65"/>
      <c r="W157" s="32">
        <v>0.49999999999999789</v>
      </c>
      <c r="X157" s="32">
        <v>0.22999999999999998</v>
      </c>
      <c r="Y157" s="32">
        <f t="shared" si="28"/>
        <v>0.22999999999999998</v>
      </c>
      <c r="Z157" s="32" t="str">
        <f t="shared" si="29"/>
        <v>x</v>
      </c>
    </row>
    <row r="158" spans="1:26" ht="15.5">
      <c r="A158" s="67"/>
      <c r="B158" s="32"/>
      <c r="C158" s="67">
        <f t="shared" ref="C158:C162" si="35">C115</f>
        <v>-3</v>
      </c>
      <c r="D158" s="67">
        <f>D157</f>
        <v>-0.09</v>
      </c>
      <c r="E158" s="32">
        <v>-3</v>
      </c>
      <c r="F158" s="157" t="e">
        <f>E158*$D$155</f>
        <v>#VALUE!</v>
      </c>
      <c r="G158" s="145" t="str">
        <f t="shared" ref="G158:G164" si="36">IF($F$67 = "", "",
    TEXT(F158,
        IF($L$62 = 0,
            "+#,##0;-#,##0;0",
            "+#,##0." &amp; REPT("0", $L$62) &amp; ";-#,##0." &amp; REPT("0", $L$62) &amp; ";0"
        )
    )
)</f>
        <v/>
      </c>
      <c r="H158" s="26"/>
      <c r="I158" s="65"/>
      <c r="J158" s="65"/>
      <c r="K158" s="65"/>
      <c r="L158" s="65"/>
      <c r="M158" s="65"/>
      <c r="N158" s="65"/>
      <c r="O158" s="65"/>
      <c r="P158" s="65"/>
      <c r="Q158" s="84">
        <f t="shared" si="22"/>
        <v>1.4999999999999982</v>
      </c>
      <c r="R158" s="85">
        <f t="shared" si="23"/>
        <v>0.12951759566589208</v>
      </c>
      <c r="S158" s="85" t="e" cm="1">
        <f t="array" ref="S158">_xlfn.IFS(
    FALSE, N("Check if X1 shading is ON"),
    $S$48&lt;&gt;"x", NA(),
    FALSE, N("Check if case is 'LEFT' and x axis value less than z score"),
    AND($D$67 = "LEFT", $Q158 &lt; IF($H$67="", 0, $H$67)), $R158,
    FALSE, N("Check if case is 'RIGHT' and x axis value greater than z score"),
    AND($D$67 = "RIGHT", $Q158 &gt; IF($H$67="", 0, $H$67)), $R158,
    FALSE, N("Check if case is 'TWO' and both directions"),
    AND(
        $D$67 = "TWO",
        OR($Q158 &lt; -ABS($H$67), $Q158 &gt; ABS($H$68))
    ), $R158,
    FALSE, N("Default case: Return NA()"),
    TRUE, NA()
)</f>
        <v>#VALUE!</v>
      </c>
      <c r="T158" s="85" t="e" cm="1">
        <f t="array" ref="T158">_xlfn.IFS(
    FALSE, N("Check if X1 shading is ON"),
    $S$48&lt;&gt;"x", NA(),
    FALSE, N("Check if case is 'LEFT' and x axis value less than z score"),
    AND($D$68 = "LEFT", $Q158 &lt; IF($H$68="", 0, $H$68)), $R158,
    FALSE, N("Check if case is 'RIGHT' and x axis value greater than z score"),
    AND($D$68 = "RIGHT", $Q158 &gt; IF($H$68="", 0, $H$68)), $R158,
    FALSE, N("Default case: Return NA()"),
    TRUE, NA()
)</f>
        <v>#N/A</v>
      </c>
      <c r="U158" s="85" t="e" cm="1">
        <f t="array" ref="U158">_xlfn.IFS(
    FALSE, N("Check if X1 shading is ON"),
    $U$48&lt;&gt;"x", NA(),
    FALSE, N("Check if case is 'LEFT' and x axis value less than z score"),
    AND($D$71 = "LEFT", $Q158 &lt; IF($H$71="", 0, $H$71)), $R158,
    FALSE, N("Check if case is 'RIGHT' and x axis value greater than z score"),
    AND($D$71 = "RIGHT", $Q158 &gt; IF($H$71="", 0, $H$71)), $R158,
    FALSE, N("Check if case is 'TWO' and both directions"),
    AND(
        $D$71 = "TWO",
        OR($Q158 &lt; -ABS($H$71), $Q158 &gt; ABS($H$71))
    ), $R158,
    FALSE, N("Default case: Return NA()"),
    TRUE, NA()
)</f>
        <v>#VALUE!</v>
      </c>
      <c r="V158" s="65"/>
      <c r="W158" s="32">
        <v>0.66666666666666441</v>
      </c>
      <c r="X158" s="32">
        <v>0.22999999999999998</v>
      </c>
      <c r="Y158" s="32">
        <f t="shared" si="28"/>
        <v>0.22999999999999998</v>
      </c>
      <c r="Z158" s="32" t="str">
        <f t="shared" si="29"/>
        <v>x</v>
      </c>
    </row>
    <row r="159" spans="1:26" ht="15.5">
      <c r="A159" s="67"/>
      <c r="B159" s="32"/>
      <c r="C159" s="67">
        <f t="shared" si="35"/>
        <v>-2</v>
      </c>
      <c r="D159" s="67">
        <f>D158</f>
        <v>-0.09</v>
      </c>
      <c r="E159" s="32">
        <v>-2</v>
      </c>
      <c r="F159" s="157" t="e">
        <f t="shared" ref="F159:F164" si="37">E159*$F$67</f>
        <v>#VALUE!</v>
      </c>
      <c r="G159" s="145" t="str">
        <f t="shared" si="36"/>
        <v/>
      </c>
      <c r="H159" s="26"/>
      <c r="I159" s="65"/>
      <c r="J159" s="65"/>
      <c r="K159" s="65"/>
      <c r="L159" s="65"/>
      <c r="M159" s="65"/>
      <c r="N159" s="65"/>
      <c r="O159" s="65"/>
      <c r="P159" s="65"/>
      <c r="Q159" s="84">
        <f t="shared" si="22"/>
        <v>1.541666666666665</v>
      </c>
      <c r="R159" s="85">
        <f t="shared" si="23"/>
        <v>0.12156495028818123</v>
      </c>
      <c r="S159" s="85" t="e" cm="1">
        <f t="array" ref="S159">_xlfn.IFS(
    FALSE, N("Check if X1 shading is ON"),
    $S$48&lt;&gt;"x", NA(),
    FALSE, N("Check if case is 'LEFT' and x axis value less than z score"),
    AND($D$67 = "LEFT", $Q159 &lt; IF($H$67="", 0, $H$67)), $R159,
    FALSE, N("Check if case is 'RIGHT' and x axis value greater than z score"),
    AND($D$67 = "RIGHT", $Q159 &gt; IF($H$67="", 0, $H$67)), $R159,
    FALSE, N("Check if case is 'TWO' and both directions"),
    AND(
        $D$67 = "TWO",
        OR($Q159 &lt; -ABS($H$67), $Q159 &gt; ABS($H$68))
    ), $R159,
    FALSE, N("Default case: Return NA()"),
    TRUE, NA()
)</f>
        <v>#VALUE!</v>
      </c>
      <c r="T159" s="85" t="e" cm="1">
        <f t="array" ref="T159">_xlfn.IFS(
    FALSE, N("Check if X1 shading is ON"),
    $S$48&lt;&gt;"x", NA(),
    FALSE, N("Check if case is 'LEFT' and x axis value less than z score"),
    AND($D$68 = "LEFT", $Q159 &lt; IF($H$68="", 0, $H$68)), $R159,
    FALSE, N("Check if case is 'RIGHT' and x axis value greater than z score"),
    AND($D$68 = "RIGHT", $Q159 &gt; IF($H$68="", 0, $H$68)), $R159,
    FALSE, N("Default case: Return NA()"),
    TRUE, NA()
)</f>
        <v>#N/A</v>
      </c>
      <c r="U159" s="85" t="e" cm="1">
        <f t="array" ref="U159">_xlfn.IFS(
    FALSE, N("Check if X1 shading is ON"),
    $U$48&lt;&gt;"x", NA(),
    FALSE, N("Check if case is 'LEFT' and x axis value less than z score"),
    AND($D$71 = "LEFT", $Q159 &lt; IF($H$71="", 0, $H$71)), $R159,
    FALSE, N("Check if case is 'RIGHT' and x axis value greater than z score"),
    AND($D$71 = "RIGHT", $Q159 &gt; IF($H$71="", 0, $H$71)), $R159,
    FALSE, N("Check if case is 'TWO' and both directions"),
    AND(
        $D$71 = "TWO",
        OR($Q159 &lt; -ABS($H$71), $Q159 &gt; ABS($H$71))
    ), $R159,
    FALSE, N("Default case: Return NA()"),
    TRUE, NA()
)</f>
        <v>#VALUE!</v>
      </c>
      <c r="V159" s="65"/>
      <c r="W159" s="32">
        <v>0.83333333333333093</v>
      </c>
      <c r="X159" s="32">
        <v>0.22999999999999998</v>
      </c>
      <c r="Y159" s="32">
        <f t="shared" si="28"/>
        <v>0.22999999999999998</v>
      </c>
      <c r="Z159" s="32" t="str">
        <f t="shared" si="29"/>
        <v>x</v>
      </c>
    </row>
    <row r="160" spans="1:26" ht="15.5">
      <c r="A160" s="67"/>
      <c r="B160" s="32"/>
      <c r="C160" s="67">
        <f t="shared" si="35"/>
        <v>-1</v>
      </c>
      <c r="D160" s="67">
        <f t="shared" ref="D160:D162" si="38">D159</f>
        <v>-0.09</v>
      </c>
      <c r="E160" s="32">
        <v>-1</v>
      </c>
      <c r="F160" s="157" t="e">
        <f t="shared" si="37"/>
        <v>#VALUE!</v>
      </c>
      <c r="G160" s="145" t="str">
        <f t="shared" si="36"/>
        <v/>
      </c>
      <c r="H160" s="26"/>
      <c r="I160" s="65"/>
      <c r="J160" s="65"/>
      <c r="K160" s="65"/>
      <c r="L160" s="65"/>
      <c r="M160" s="65"/>
      <c r="N160" s="65"/>
      <c r="O160" s="65"/>
      <c r="P160" s="65"/>
      <c r="Q160" s="84">
        <f t="shared" si="22"/>
        <v>1.5833333333333317</v>
      </c>
      <c r="R160" s="85">
        <f t="shared" si="23"/>
        <v>0.11390269412019215</v>
      </c>
      <c r="S160" s="85" t="e" cm="1">
        <f t="array" ref="S160">_xlfn.IFS(
    FALSE, N("Check if X1 shading is ON"),
    $S$48&lt;&gt;"x", NA(),
    FALSE, N("Check if case is 'LEFT' and x axis value less than z score"),
    AND($D$67 = "LEFT", $Q160 &lt; IF($H$67="", 0, $H$67)), $R160,
    FALSE, N("Check if case is 'RIGHT' and x axis value greater than z score"),
    AND($D$67 = "RIGHT", $Q160 &gt; IF($H$67="", 0, $H$67)), $R160,
    FALSE, N("Check if case is 'TWO' and both directions"),
    AND(
        $D$67 = "TWO",
        OR($Q160 &lt; -ABS($H$67), $Q160 &gt; ABS($H$68))
    ), $R160,
    FALSE, N("Default case: Return NA()"),
    TRUE, NA()
)</f>
        <v>#VALUE!</v>
      </c>
      <c r="T160" s="85" t="e" cm="1">
        <f t="array" ref="T160">_xlfn.IFS(
    FALSE, N("Check if X1 shading is ON"),
    $S$48&lt;&gt;"x", NA(),
    FALSE, N("Check if case is 'LEFT' and x axis value less than z score"),
    AND($D$68 = "LEFT", $Q160 &lt; IF($H$68="", 0, $H$68)), $R160,
    FALSE, N("Check if case is 'RIGHT' and x axis value greater than z score"),
    AND($D$68 = "RIGHT", $Q160 &gt; IF($H$68="", 0, $H$68)), $R160,
    FALSE, N("Default case: Return NA()"),
    TRUE, NA()
)</f>
        <v>#N/A</v>
      </c>
      <c r="U160" s="85" t="e" cm="1">
        <f t="array" ref="U160">_xlfn.IFS(
    FALSE, N("Check if X1 shading is ON"),
    $U$48&lt;&gt;"x", NA(),
    FALSE, N("Check if case is 'LEFT' and x axis value less than z score"),
    AND($D$71 = "LEFT", $Q160 &lt; IF($H$71="", 0, $H$71)), $R160,
    FALSE, N("Check if case is 'RIGHT' and x axis value greater than z score"),
    AND($D$71 = "RIGHT", $Q160 &gt; IF($H$71="", 0, $H$71)), $R160,
    FALSE, N("Check if case is 'TWO' and both directions"),
    AND(
        $D$71 = "TWO",
        OR($Q160 &lt; -ABS($H$71), $Q160 &gt; ABS($H$71))
    ), $R160,
    FALSE, N("Default case: Return NA()"),
    TRUE, NA()
)</f>
        <v>#VALUE!</v>
      </c>
      <c r="V160" s="65"/>
      <c r="W160" s="32">
        <v>-0.83333333333333526</v>
      </c>
      <c r="X160" s="32">
        <v>0.254</v>
      </c>
      <c r="Y160" s="32">
        <f t="shared" si="28"/>
        <v>0.254</v>
      </c>
      <c r="Z160" s="32" t="str">
        <f t="shared" si="29"/>
        <v>x</v>
      </c>
    </row>
    <row r="161" spans="1:26" ht="15.5">
      <c r="A161" s="67"/>
      <c r="B161" s="32"/>
      <c r="C161" s="67">
        <f t="shared" si="35"/>
        <v>0</v>
      </c>
      <c r="D161" s="67">
        <f t="shared" si="38"/>
        <v>-0.09</v>
      </c>
      <c r="E161" s="161">
        <v>0</v>
      </c>
      <c r="F161" s="157" t="e">
        <f t="shared" si="37"/>
        <v>#VALUE!</v>
      </c>
      <c r="G161" s="145" t="str">
        <f t="shared" si="36"/>
        <v/>
      </c>
      <c r="H161" s="26"/>
      <c r="I161" s="65"/>
      <c r="J161" s="65"/>
      <c r="K161" s="65"/>
      <c r="L161" s="65"/>
      <c r="M161" s="65"/>
      <c r="N161" s="65"/>
      <c r="O161" s="65"/>
      <c r="P161" s="65"/>
      <c r="Q161" s="84">
        <f t="shared" si="22"/>
        <v>1.6249999999999984</v>
      </c>
      <c r="R161" s="85">
        <f t="shared" si="23"/>
        <v>0.10653826813058534</v>
      </c>
      <c r="S161" s="85" t="e" cm="1">
        <f t="array" ref="S161">_xlfn.IFS(
    FALSE, N("Check if X1 shading is ON"),
    $S$48&lt;&gt;"x", NA(),
    FALSE, N("Check if case is 'LEFT' and x axis value less than z score"),
    AND($D$67 = "LEFT", $Q161 &lt; IF($H$67="", 0, $H$67)), $R161,
    FALSE, N("Check if case is 'RIGHT' and x axis value greater than z score"),
    AND($D$67 = "RIGHT", $Q161 &gt; IF($H$67="", 0, $H$67)), $R161,
    FALSE, N("Check if case is 'TWO' and both directions"),
    AND(
        $D$67 = "TWO",
        OR($Q161 &lt; -ABS($H$67), $Q161 &gt; ABS($H$68))
    ), $R161,
    FALSE, N("Default case: Return NA()"),
    TRUE, NA()
)</f>
        <v>#VALUE!</v>
      </c>
      <c r="T161" s="85" t="e" cm="1">
        <f t="array" ref="T161">_xlfn.IFS(
    FALSE, N("Check if X1 shading is ON"),
    $S$48&lt;&gt;"x", NA(),
    FALSE, N("Check if case is 'LEFT' and x axis value less than z score"),
    AND($D$68 = "LEFT", $Q161 &lt; IF($H$68="", 0, $H$68)), $R161,
    FALSE, N("Check if case is 'RIGHT' and x axis value greater than z score"),
    AND($D$68 = "RIGHT", $Q161 &gt; IF($H$68="", 0, $H$68)), $R161,
    FALSE, N("Default case: Return NA()"),
    TRUE, NA()
)</f>
        <v>#N/A</v>
      </c>
      <c r="U161" s="85" t="e" cm="1">
        <f t="array" ref="U161">_xlfn.IFS(
    FALSE, N("Check if X1 shading is ON"),
    $U$48&lt;&gt;"x", NA(),
    FALSE, N("Check if case is 'LEFT' and x axis value less than z score"),
    AND($D$71 = "LEFT", $Q161 &lt; IF($H$71="", 0, $H$71)), $R161,
    FALSE, N("Check if case is 'RIGHT' and x axis value greater than z score"),
    AND($D$71 = "RIGHT", $Q161 &gt; IF($H$71="", 0, $H$71)), $R161,
    FALSE, N("Check if case is 'TWO' and both directions"),
    AND(
        $D$71 = "TWO",
        OR($Q161 &lt; -ABS($H$71), $Q161 &gt; ABS($H$71))
    ), $R161,
    FALSE, N("Default case: Return NA()"),
    TRUE, NA()
)</f>
        <v>#VALUE!</v>
      </c>
      <c r="V161" s="65"/>
      <c r="W161" s="32">
        <v>-0.66666666666666874</v>
      </c>
      <c r="X161" s="32">
        <v>0.254</v>
      </c>
      <c r="Y161" s="32">
        <f t="shared" si="28"/>
        <v>0.254</v>
      </c>
      <c r="Z161" s="32" t="str">
        <f t="shared" si="29"/>
        <v>x</v>
      </c>
    </row>
    <row r="162" spans="1:26" ht="15.5">
      <c r="A162" s="67"/>
      <c r="B162" s="32"/>
      <c r="C162" s="67">
        <f t="shared" si="35"/>
        <v>1</v>
      </c>
      <c r="D162" s="67">
        <f t="shared" si="38"/>
        <v>-0.09</v>
      </c>
      <c r="E162" s="161">
        <v>1</v>
      </c>
      <c r="F162" s="157" t="e">
        <f t="shared" si="37"/>
        <v>#VALUE!</v>
      </c>
      <c r="G162" s="145" t="str">
        <f t="shared" si="36"/>
        <v/>
      </c>
      <c r="H162" s="26"/>
      <c r="I162" s="65"/>
      <c r="J162" s="65"/>
      <c r="K162" s="65"/>
      <c r="L162" s="65"/>
      <c r="M162" s="65"/>
      <c r="N162" s="65"/>
      <c r="O162" s="65"/>
      <c r="P162" s="65"/>
      <c r="Q162" s="84">
        <f t="shared" si="22"/>
        <v>1.6666666666666652</v>
      </c>
      <c r="R162" s="85">
        <f t="shared" si="23"/>
        <v>9.9477138792748943E-2</v>
      </c>
      <c r="S162" s="85" t="e" cm="1">
        <f t="array" ref="S162">_xlfn.IFS(
    FALSE, N("Check if X1 shading is ON"),
    $S$48&lt;&gt;"x", NA(),
    FALSE, N("Check if case is 'LEFT' and x axis value less than z score"),
    AND($D$67 = "LEFT", $Q162 &lt; IF($H$67="", 0, $H$67)), $R162,
    FALSE, N("Check if case is 'RIGHT' and x axis value greater than z score"),
    AND($D$67 = "RIGHT", $Q162 &gt; IF($H$67="", 0, $H$67)), $R162,
    FALSE, N("Check if case is 'TWO' and both directions"),
    AND(
        $D$67 = "TWO",
        OR($Q162 &lt; -ABS($H$67), $Q162 &gt; ABS($H$68))
    ), $R162,
    FALSE, N("Default case: Return NA()"),
    TRUE, NA()
)</f>
        <v>#VALUE!</v>
      </c>
      <c r="T162" s="85" t="e" cm="1">
        <f t="array" ref="T162">_xlfn.IFS(
    FALSE, N("Check if X1 shading is ON"),
    $S$48&lt;&gt;"x", NA(),
    FALSE, N("Check if case is 'LEFT' and x axis value less than z score"),
    AND($D$68 = "LEFT", $Q162 &lt; IF($H$68="", 0, $H$68)), $R162,
    FALSE, N("Check if case is 'RIGHT' and x axis value greater than z score"),
    AND($D$68 = "RIGHT", $Q162 &gt; IF($H$68="", 0, $H$68)), $R162,
    FALSE, N("Default case: Return NA()"),
    TRUE, NA()
)</f>
        <v>#N/A</v>
      </c>
      <c r="U162" s="85" t="e" cm="1">
        <f t="array" ref="U162">_xlfn.IFS(
    FALSE, N("Check if X1 shading is ON"),
    $U$48&lt;&gt;"x", NA(),
    FALSE, N("Check if case is 'LEFT' and x axis value less than z score"),
    AND($D$71 = "LEFT", $Q162 &lt; IF($H$71="", 0, $H$71)), $R162,
    FALSE, N("Check if case is 'RIGHT' and x axis value greater than z score"),
    AND($D$71 = "RIGHT", $Q162 &gt; IF($H$71="", 0, $H$71)), $R162,
    FALSE, N("Check if case is 'TWO' and both directions"),
    AND(
        $D$71 = "TWO",
        OR($Q162 &lt; -ABS($H$71), $Q162 &gt; ABS($H$71))
    ), $R162,
    FALSE, N("Default case: Return NA()"),
    TRUE, NA()
)</f>
        <v>#VALUE!</v>
      </c>
      <c r="V162" s="65"/>
      <c r="W162" s="32">
        <v>-0.50000000000000222</v>
      </c>
      <c r="X162" s="32">
        <v>0.254</v>
      </c>
      <c r="Y162" s="32">
        <f t="shared" si="28"/>
        <v>0.254</v>
      </c>
      <c r="Z162" s="32" t="str">
        <f t="shared" si="29"/>
        <v>x</v>
      </c>
    </row>
    <row r="163" spans="1:26" ht="15.5">
      <c r="A163" s="67"/>
      <c r="B163" s="32"/>
      <c r="C163" s="67">
        <f>C120</f>
        <v>2</v>
      </c>
      <c r="D163" s="67">
        <f>D162</f>
        <v>-0.09</v>
      </c>
      <c r="E163" s="161">
        <v>2</v>
      </c>
      <c r="F163" s="157" t="e">
        <f t="shared" si="37"/>
        <v>#VALUE!</v>
      </c>
      <c r="G163" s="145" t="str">
        <f t="shared" si="36"/>
        <v/>
      </c>
      <c r="H163" s="26"/>
      <c r="I163" s="65"/>
      <c r="J163" s="65"/>
      <c r="K163" s="65"/>
      <c r="L163" s="65"/>
      <c r="M163" s="65"/>
      <c r="N163" s="65"/>
      <c r="O163" s="65"/>
      <c r="P163" s="65"/>
      <c r="Q163" s="84">
        <f t="shared" si="22"/>
        <v>1.7083333333333319</v>
      </c>
      <c r="R163" s="85">
        <f t="shared" si="23"/>
        <v>9.2722889001515929E-2</v>
      </c>
      <c r="S163" s="85" t="e" cm="1">
        <f t="array" ref="S163">_xlfn.IFS(
    FALSE, N("Check if X1 shading is ON"),
    $S$48&lt;&gt;"x", NA(),
    FALSE, N("Check if case is 'LEFT' and x axis value less than z score"),
    AND($D$67 = "LEFT", $Q163 &lt; IF($H$67="", 0, $H$67)), $R163,
    FALSE, N("Check if case is 'RIGHT' and x axis value greater than z score"),
    AND($D$67 = "RIGHT", $Q163 &gt; IF($H$67="", 0, $H$67)), $R163,
    FALSE, N("Check if case is 'TWO' and both directions"),
    AND(
        $D$67 = "TWO",
        OR($Q163 &lt; -ABS($H$67), $Q163 &gt; ABS($H$68))
    ), $R163,
    FALSE, N("Default case: Return NA()"),
    TRUE, NA()
)</f>
        <v>#VALUE!</v>
      </c>
      <c r="T163" s="85" t="e" cm="1">
        <f t="array" ref="T163">_xlfn.IFS(
    FALSE, N("Check if X1 shading is ON"),
    $S$48&lt;&gt;"x", NA(),
    FALSE, N("Check if case is 'LEFT' and x axis value less than z score"),
    AND($D$68 = "LEFT", $Q163 &lt; IF($H$68="", 0, $H$68)), $R163,
    FALSE, N("Check if case is 'RIGHT' and x axis value greater than z score"),
    AND($D$68 = "RIGHT", $Q163 &gt; IF($H$68="", 0, $H$68)), $R163,
    FALSE, N("Default case: Return NA()"),
    TRUE, NA()
)</f>
        <v>#N/A</v>
      </c>
      <c r="U163" s="85" t="e" cm="1">
        <f t="array" ref="U163">_xlfn.IFS(
    FALSE, N("Check if X1 shading is ON"),
    $U$48&lt;&gt;"x", NA(),
    FALSE, N("Check if case is 'LEFT' and x axis value less than z score"),
    AND($D$71 = "LEFT", $Q163 &lt; IF($H$71="", 0, $H$71)), $R163,
    FALSE, N("Check if case is 'RIGHT' and x axis value greater than z score"),
    AND($D$71 = "RIGHT", $Q163 &gt; IF($H$71="", 0, $H$71)), $R163,
    FALSE, N("Check if case is 'TWO' and both directions"),
    AND(
        $D$71 = "TWO",
        OR($Q163 &lt; -ABS($H$71), $Q163 &gt; ABS($H$71))
    ), $R163,
    FALSE, N("Default case: Return NA()"),
    TRUE, NA()
)</f>
        <v>#VALUE!</v>
      </c>
      <c r="V163" s="65"/>
      <c r="W163" s="32">
        <v>-0.33333333333333548</v>
      </c>
      <c r="X163" s="32">
        <v>0.254</v>
      </c>
      <c r="Y163" s="32">
        <f t="shared" si="28"/>
        <v>0.254</v>
      </c>
      <c r="Z163" s="32" t="str">
        <f t="shared" si="29"/>
        <v>x</v>
      </c>
    </row>
    <row r="164" spans="1:26" ht="15.5">
      <c r="A164" s="67"/>
      <c r="B164" s="32"/>
      <c r="C164" s="67">
        <f>C121</f>
        <v>3</v>
      </c>
      <c r="D164" s="67">
        <f>D163</f>
        <v>-0.09</v>
      </c>
      <c r="E164" s="161">
        <v>3</v>
      </c>
      <c r="F164" s="157" t="e">
        <f t="shared" si="37"/>
        <v>#VALUE!</v>
      </c>
      <c r="G164" s="145" t="str">
        <f t="shared" si="36"/>
        <v/>
      </c>
      <c r="H164" s="65"/>
      <c r="I164" s="65"/>
      <c r="J164" s="65"/>
      <c r="K164" s="65"/>
      <c r="L164" s="65"/>
      <c r="M164" s="65"/>
      <c r="N164" s="65"/>
      <c r="O164" s="65"/>
      <c r="P164" s="65"/>
      <c r="Q164" s="84">
        <f t="shared" si="22"/>
        <v>1.7499999999999987</v>
      </c>
      <c r="R164" s="85">
        <f t="shared" si="23"/>
        <v>8.6277318826511712E-2</v>
      </c>
      <c r="S164" s="85" t="e" cm="1">
        <f t="array" ref="S164">_xlfn.IFS(
    FALSE, N("Check if X1 shading is ON"),
    $S$48&lt;&gt;"x", NA(),
    FALSE, N("Check if case is 'LEFT' and x axis value less than z score"),
    AND($D$67 = "LEFT", $Q164 &lt; IF($H$67="", 0, $H$67)), $R164,
    FALSE, N("Check if case is 'RIGHT' and x axis value greater than z score"),
    AND($D$67 = "RIGHT", $Q164 &gt; IF($H$67="", 0, $H$67)), $R164,
    FALSE, N("Check if case is 'TWO' and both directions"),
    AND(
        $D$67 = "TWO",
        OR($Q164 &lt; -ABS($H$67), $Q164 &gt; ABS($H$68))
    ), $R164,
    FALSE, N("Default case: Return NA()"),
    TRUE, NA()
)</f>
        <v>#VALUE!</v>
      </c>
      <c r="T164" s="85" t="e" cm="1">
        <f t="array" ref="T164">_xlfn.IFS(
    FALSE, N("Check if X1 shading is ON"),
    $S$48&lt;&gt;"x", NA(),
    FALSE, N("Check if case is 'LEFT' and x axis value less than z score"),
    AND($D$68 = "LEFT", $Q164 &lt; IF($H$68="", 0, $H$68)), $R164,
    FALSE, N("Check if case is 'RIGHT' and x axis value greater than z score"),
    AND($D$68 = "RIGHT", $Q164 &gt; IF($H$68="", 0, $H$68)), $R164,
    FALSE, N("Default case: Return NA()"),
    TRUE, NA()
)</f>
        <v>#N/A</v>
      </c>
      <c r="U164" s="85" t="e" cm="1">
        <f t="array" ref="U164">_xlfn.IFS(
    FALSE, N("Check if X1 shading is ON"),
    $U$48&lt;&gt;"x", NA(),
    FALSE, N("Check if case is 'LEFT' and x axis value less than z score"),
    AND($D$71 = "LEFT", $Q164 &lt; IF($H$71="", 0, $H$71)), $R164,
    FALSE, N("Check if case is 'RIGHT' and x axis value greater than z score"),
    AND($D$71 = "RIGHT", $Q164 &gt; IF($H$71="", 0, $H$71)), $R164,
    FALSE, N("Check if case is 'TWO' and both directions"),
    AND(
        $D$71 = "TWO",
        OR($Q164 &lt; -ABS($H$71), $Q164 &gt; ABS($H$71))
    ), $R164,
    FALSE, N("Default case: Return NA()"),
    TRUE, NA()
)</f>
        <v>#VALUE!</v>
      </c>
      <c r="V164" s="65"/>
      <c r="W164" s="32">
        <v>-0.16666666666666879</v>
      </c>
      <c r="X164" s="32">
        <v>0.254</v>
      </c>
      <c r="Y164" s="32">
        <f t="shared" si="28"/>
        <v>0.254</v>
      </c>
      <c r="Z164" s="32" t="str">
        <f t="shared" si="29"/>
        <v>x</v>
      </c>
    </row>
    <row r="165" spans="1:26" ht="18.5">
      <c r="A165" s="140" t="s">
        <v>548</v>
      </c>
      <c r="B165" s="32"/>
      <c r="C165" s="32"/>
      <c r="D165" s="67"/>
      <c r="E165" s="67"/>
      <c r="F165" s="67"/>
      <c r="G165" s="65"/>
      <c r="H165" s="65"/>
      <c r="I165" s="65"/>
      <c r="J165" s="65"/>
      <c r="K165" s="65"/>
      <c r="L165" s="65"/>
      <c r="M165" s="65"/>
      <c r="N165" s="65"/>
      <c r="O165" s="65"/>
      <c r="P165" s="65"/>
      <c r="Q165" s="84">
        <f t="shared" si="22"/>
        <v>1.7916666666666654</v>
      </c>
      <c r="R165" s="85">
        <f t="shared" si="23"/>
        <v>8.014055443826619E-2</v>
      </c>
      <c r="S165" s="85" t="e" cm="1">
        <f t="array" ref="S165">_xlfn.IFS(
    FALSE, N("Check if X1 shading is ON"),
    $S$48&lt;&gt;"x", NA(),
    FALSE, N("Check if case is 'LEFT' and x axis value less than z score"),
    AND($D$67 = "LEFT", $Q165 &lt; IF($H$67="", 0, $H$67)), $R165,
    FALSE, N("Check if case is 'RIGHT' and x axis value greater than z score"),
    AND($D$67 = "RIGHT", $Q165 &gt; IF($H$67="", 0, $H$67)), $R165,
    FALSE, N("Check if case is 'TWO' and both directions"),
    AND(
        $D$67 = "TWO",
        OR($Q165 &lt; -ABS($H$67), $Q165 &gt; ABS($H$68))
    ), $R165,
    FALSE, N("Default case: Return NA()"),
    TRUE, NA()
)</f>
        <v>#VALUE!</v>
      </c>
      <c r="T165" s="85" t="e" cm="1">
        <f t="array" ref="T165">_xlfn.IFS(
    FALSE, N("Check if X1 shading is ON"),
    $S$48&lt;&gt;"x", NA(),
    FALSE, N("Check if case is 'LEFT' and x axis value less than z score"),
    AND($D$68 = "LEFT", $Q165 &lt; IF($H$68="", 0, $H$68)), $R165,
    FALSE, N("Check if case is 'RIGHT' and x axis value greater than z score"),
    AND($D$68 = "RIGHT", $Q165 &gt; IF($H$68="", 0, $H$68)), $R165,
    FALSE, N("Default case: Return NA()"),
    TRUE, NA()
)</f>
        <v>#N/A</v>
      </c>
      <c r="U165" s="85" t="e" cm="1">
        <f t="array" ref="U165">_xlfn.IFS(
    FALSE, N("Check if X1 shading is ON"),
    $U$48&lt;&gt;"x", NA(),
    FALSE, N("Check if case is 'LEFT' and x axis value less than z score"),
    AND($D$71 = "LEFT", $Q165 &lt; IF($H$71="", 0, $H$71)), $R165,
    FALSE, N("Check if case is 'RIGHT' and x axis value greater than z score"),
    AND($D$71 = "RIGHT", $Q165 &gt; IF($H$71="", 0, $H$71)), $R165,
    FALSE, N("Check if case is 'TWO' and both directions"),
    AND(
        $D$71 = "TWO",
        OR($Q165 &lt; -ABS($H$71), $Q165 &gt; ABS($H$71))
    ), $R165,
    FALSE, N("Default case: Return NA()"),
    TRUE, NA()
)</f>
        <v>#VALUE!</v>
      </c>
      <c r="V165" s="65"/>
      <c r="W165" s="32">
        <v>0.16666666666666449</v>
      </c>
      <c r="X165" s="32">
        <v>0.254</v>
      </c>
      <c r="Y165" s="32">
        <f t="shared" si="28"/>
        <v>0.254</v>
      </c>
      <c r="Z165" s="32" t="str">
        <f t="shared" si="29"/>
        <v>x</v>
      </c>
    </row>
    <row r="166" spans="1:26" ht="15.5">
      <c r="A166" s="80" t="s">
        <v>423</v>
      </c>
      <c r="B166" s="114" t="s">
        <v>424</v>
      </c>
      <c r="C166" s="81" t="str">
        <f>LEFT(A165,6)&amp;" "&amp;$B$67&amp;" axis"</f>
        <v>X3 raw normal pop axis</v>
      </c>
      <c r="D166" s="81" t="str">
        <f>$B$62&amp;" y"</f>
        <v>0 y</v>
      </c>
      <c r="E166" s="80" t="str">
        <f>$B$62&amp;" raw labels"</f>
        <v>0 raw labels</v>
      </c>
      <c r="F166" s="67"/>
      <c r="G166" s="65"/>
      <c r="H166" s="65"/>
      <c r="I166" s="65"/>
      <c r="J166" s="65"/>
      <c r="K166" s="65"/>
      <c r="L166" s="65"/>
      <c r="M166" s="65"/>
      <c r="N166" s="65"/>
      <c r="O166" s="65"/>
      <c r="P166" s="65"/>
      <c r="Q166" s="84">
        <f t="shared" si="22"/>
        <v>1.8333333333333321</v>
      </c>
      <c r="R166" s="85">
        <f t="shared" si="23"/>
        <v>7.4311163558993254E-2</v>
      </c>
      <c r="S166" s="85" t="e" cm="1">
        <f t="array" ref="S166">_xlfn.IFS(
    FALSE, N("Check if X1 shading is ON"),
    $S$48&lt;&gt;"x", NA(),
    FALSE, N("Check if case is 'LEFT' and x axis value less than z score"),
    AND($D$67 = "LEFT", $Q166 &lt; IF($H$67="", 0, $H$67)), $R166,
    FALSE, N("Check if case is 'RIGHT' and x axis value greater than z score"),
    AND($D$67 = "RIGHT", $Q166 &gt; IF($H$67="", 0, $H$67)), $R166,
    FALSE, N("Check if case is 'TWO' and both directions"),
    AND(
        $D$67 = "TWO",
        OR($Q166 &lt; -ABS($H$67), $Q166 &gt; ABS($H$68))
    ), $R166,
    FALSE, N("Default case: Return NA()"),
    TRUE, NA()
)</f>
        <v>#VALUE!</v>
      </c>
      <c r="T166" s="85" t="e" cm="1">
        <f t="array" ref="T166">_xlfn.IFS(
    FALSE, N("Check if X1 shading is ON"),
    $S$48&lt;&gt;"x", NA(),
    FALSE, N("Check if case is 'LEFT' and x axis value less than z score"),
    AND($D$68 = "LEFT", $Q166 &lt; IF($H$68="", 0, $H$68)), $R166,
    FALSE, N("Check if case is 'RIGHT' and x axis value greater than z score"),
    AND($D$68 = "RIGHT", $Q166 &gt; IF($H$68="", 0, $H$68)), $R166,
    FALSE, N("Default case: Return NA()"),
    TRUE, NA()
)</f>
        <v>#N/A</v>
      </c>
      <c r="U166" s="85" t="e" cm="1">
        <f t="array" ref="U166">_xlfn.IFS(
    FALSE, N("Check if X1 shading is ON"),
    $U$48&lt;&gt;"x", NA(),
    FALSE, N("Check if case is 'LEFT' and x axis value less than z score"),
    AND($D$71 = "LEFT", $Q166 &lt; IF($H$71="", 0, $H$71)), $R166,
    FALSE, N("Check if case is 'RIGHT' and x axis value greater than z score"),
    AND($D$71 = "RIGHT", $Q166 &gt; IF($H$71="", 0, $H$71)), $R166,
    FALSE, N("Check if case is 'TWO' and both directions"),
    AND(
        $D$71 = "TWO",
        OR($Q166 &lt; -ABS($H$71), $Q166 &gt; ABS($H$71))
    ), $R166,
    FALSE, N("Default case: Return NA()"),
    TRUE, NA()
)</f>
        <v>#VALUE!</v>
      </c>
      <c r="V166" s="65"/>
      <c r="W166" s="32">
        <v>0.33333333333333115</v>
      </c>
      <c r="X166" s="32">
        <v>0.254</v>
      </c>
      <c r="Y166" s="32">
        <f t="shared" si="28"/>
        <v>0.254</v>
      </c>
      <c r="Z166" s="32" t="str">
        <f t="shared" si="29"/>
        <v>x</v>
      </c>
    </row>
    <row r="167" spans="1:26" ht="15.5">
      <c r="A167" s="67">
        <f>L59</f>
        <v>0</v>
      </c>
      <c r="B167" s="32">
        <v>-0.2</v>
      </c>
      <c r="C167" s="67">
        <f t="shared" ref="C167:C174" si="39">C114</f>
        <v>-4</v>
      </c>
      <c r="D167" s="67" t="e">
        <f>IF(
    $A$167="x",
    $B$167,
    NA()
)</f>
        <v>#N/A</v>
      </c>
      <c r="E167" s="141" t="str">
        <f>IF(E168="","","raw scale")</f>
        <v/>
      </c>
      <c r="F167" s="67"/>
      <c r="G167" s="65"/>
      <c r="H167" s="65"/>
      <c r="I167" s="65"/>
      <c r="J167" s="65"/>
      <c r="K167" s="65"/>
      <c r="L167" s="65"/>
      <c r="M167" s="65"/>
      <c r="N167" s="65"/>
      <c r="O167" s="65"/>
      <c r="P167" s="65"/>
      <c r="Q167" s="84">
        <f t="shared" si="22"/>
        <v>1.8749999999999989</v>
      </c>
      <c r="R167" s="85">
        <f t="shared" si="23"/>
        <v>6.8786275826692042E-2</v>
      </c>
      <c r="S167" s="85" t="e" cm="1">
        <f t="array" ref="S167">_xlfn.IFS(
    FALSE, N("Check if X1 shading is ON"),
    $S$48&lt;&gt;"x", NA(),
    FALSE, N("Check if case is 'LEFT' and x axis value less than z score"),
    AND($D$67 = "LEFT", $Q167 &lt; IF($H$67="", 0, $H$67)), $R167,
    FALSE, N("Check if case is 'RIGHT' and x axis value greater than z score"),
    AND($D$67 = "RIGHT", $Q167 &gt; IF($H$67="", 0, $H$67)), $R167,
    FALSE, N("Check if case is 'TWO' and both directions"),
    AND(
        $D$67 = "TWO",
        OR($Q167 &lt; -ABS($H$67), $Q167 &gt; ABS($H$68))
    ), $R167,
    FALSE, N("Default case: Return NA()"),
    TRUE, NA()
)</f>
        <v>#VALUE!</v>
      </c>
      <c r="T167" s="85" t="e" cm="1">
        <f t="array" ref="T167">_xlfn.IFS(
    FALSE, N("Check if X1 shading is ON"),
    $S$48&lt;&gt;"x", NA(),
    FALSE, N("Check if case is 'LEFT' and x axis value less than z score"),
    AND($D$68 = "LEFT", $Q167 &lt; IF($H$68="", 0, $H$68)), $R167,
    FALSE, N("Check if case is 'RIGHT' and x axis value greater than z score"),
    AND($D$68 = "RIGHT", $Q167 &gt; IF($H$68="", 0, $H$68)), $R167,
    FALSE, N("Default case: Return NA()"),
    TRUE, NA()
)</f>
        <v>#N/A</v>
      </c>
      <c r="U167" s="85" t="e" cm="1">
        <f t="array" ref="U167">_xlfn.IFS(
    FALSE, N("Check if X1 shading is ON"),
    $U$48&lt;&gt;"x", NA(),
    FALSE, N("Check if case is 'LEFT' and x axis value less than z score"),
    AND($D$71 = "LEFT", $Q167 &lt; IF($H$71="", 0, $H$71)), $R167,
    FALSE, N("Check if case is 'RIGHT' and x axis value greater than z score"),
    AND($D$71 = "RIGHT", $Q167 &gt; IF($H$71="", 0, $H$71)), $R167,
    FALSE, N("Check if case is 'TWO' and both directions"),
    AND(
        $D$71 = "TWO",
        OR($Q167 &lt; -ABS($H$71), $Q167 &gt; ABS($H$71))
    ), $R167,
    FALSE, N("Default case: Return NA()"),
    TRUE, NA()
)</f>
        <v>#VALUE!</v>
      </c>
      <c r="V167" s="65"/>
      <c r="W167" s="32">
        <v>0.49999999999999789</v>
      </c>
      <c r="X167" s="32">
        <v>0.254</v>
      </c>
      <c r="Y167" s="32">
        <f t="shared" si="28"/>
        <v>0.254</v>
      </c>
      <c r="Z167" s="32" t="str">
        <f t="shared" si="29"/>
        <v>x</v>
      </c>
    </row>
    <row r="168" spans="1:26" ht="15.5">
      <c r="A168" s="67"/>
      <c r="B168" s="32"/>
      <c r="C168" s="67">
        <f t="shared" si="39"/>
        <v>-3</v>
      </c>
      <c r="D168" s="67" t="e">
        <f t="shared" ref="D168:D174" si="40">IF(
    $A$167="x",
    $B$167,
    NA()
)</f>
        <v>#N/A</v>
      </c>
      <c r="E168" s="145" t="str">
        <f t="shared" ref="E168:E174" si="41">IFERROR(
    TEXT(
        E$71 + $C168 * F$71,
        IF(
            $L$62 = 0,
            "#,##0",
            "#,##0." &amp; REPT("0", $L$62)
        )
    ),
    ""
)</f>
        <v/>
      </c>
      <c r="F168" s="67"/>
      <c r="G168" s="65"/>
      <c r="H168" s="65"/>
      <c r="I168" s="65"/>
      <c r="J168" s="65"/>
      <c r="K168" s="65"/>
      <c r="L168" s="65"/>
      <c r="M168" s="65"/>
      <c r="N168" s="65"/>
      <c r="O168" s="65"/>
      <c r="P168" s="65"/>
      <c r="Q168" s="84">
        <f t="shared" si="22"/>
        <v>1.9166666666666656</v>
      </c>
      <c r="R168" s="85">
        <f t="shared" si="23"/>
        <v>6.3561706516962482E-2</v>
      </c>
      <c r="S168" s="85" t="e" cm="1">
        <f t="array" ref="S168">_xlfn.IFS(
    FALSE, N("Check if X1 shading is ON"),
    $S$48&lt;&gt;"x", NA(),
    FALSE, N("Check if case is 'LEFT' and x axis value less than z score"),
    AND($D$67 = "LEFT", $Q168 &lt; IF($H$67="", 0, $H$67)), $R168,
    FALSE, N("Check if case is 'RIGHT' and x axis value greater than z score"),
    AND($D$67 = "RIGHT", $Q168 &gt; IF($H$67="", 0, $H$67)), $R168,
    FALSE, N("Check if case is 'TWO' and both directions"),
    AND(
        $D$67 = "TWO",
        OR($Q168 &lt; -ABS($H$67), $Q168 &gt; ABS($H$68))
    ), $R168,
    FALSE, N("Default case: Return NA()"),
    TRUE, NA()
)</f>
        <v>#VALUE!</v>
      </c>
      <c r="T168" s="85" t="e" cm="1">
        <f t="array" ref="T168">_xlfn.IFS(
    FALSE, N("Check if X1 shading is ON"),
    $S$48&lt;&gt;"x", NA(),
    FALSE, N("Check if case is 'LEFT' and x axis value less than z score"),
    AND($D$68 = "LEFT", $Q168 &lt; IF($H$68="", 0, $H$68)), $R168,
    FALSE, N("Check if case is 'RIGHT' and x axis value greater than z score"),
    AND($D$68 = "RIGHT", $Q168 &gt; IF($H$68="", 0, $H$68)), $R168,
    FALSE, N("Default case: Return NA()"),
    TRUE, NA()
)</f>
        <v>#N/A</v>
      </c>
      <c r="U168" s="85" t="e" cm="1">
        <f t="array" ref="U168">_xlfn.IFS(
    FALSE, N("Check if X1 shading is ON"),
    $U$48&lt;&gt;"x", NA(),
    FALSE, N("Check if case is 'LEFT' and x axis value less than z score"),
    AND($D$71 = "LEFT", $Q168 &lt; IF($H$71="", 0, $H$71)), $R168,
    FALSE, N("Check if case is 'RIGHT' and x axis value greater than z score"),
    AND($D$71 = "RIGHT", $Q168 &gt; IF($H$71="", 0, $H$71)), $R168,
    FALSE, N("Check if case is 'TWO' and both directions"),
    AND(
        $D$71 = "TWO",
        OR($Q168 &lt; -ABS($H$71), $Q168 &gt; ABS($H$71))
    ), $R168,
    FALSE, N("Default case: Return NA()"),
    TRUE, NA()
)</f>
        <v>#VALUE!</v>
      </c>
      <c r="V168" s="65"/>
      <c r="W168" s="32">
        <v>0.66666666666666441</v>
      </c>
      <c r="X168" s="32">
        <v>0.254</v>
      </c>
      <c r="Y168" s="32">
        <f t="shared" si="28"/>
        <v>0.254</v>
      </c>
      <c r="Z168" s="32" t="str">
        <f t="shared" si="29"/>
        <v>x</v>
      </c>
    </row>
    <row r="169" spans="1:26" ht="15.5">
      <c r="A169" s="67"/>
      <c r="B169" s="32"/>
      <c r="C169" s="67">
        <f t="shared" si="39"/>
        <v>-2</v>
      </c>
      <c r="D169" s="67" t="e">
        <f t="shared" si="40"/>
        <v>#N/A</v>
      </c>
      <c r="E169" s="145" t="str">
        <f t="shared" si="41"/>
        <v/>
      </c>
      <c r="F169" s="67"/>
      <c r="G169" s="65"/>
      <c r="H169" s="65"/>
      <c r="I169" s="65"/>
      <c r="J169" s="65"/>
      <c r="K169" s="65"/>
      <c r="L169" s="65"/>
      <c r="M169" s="65"/>
      <c r="N169" s="65"/>
      <c r="O169" s="65"/>
      <c r="P169" s="65"/>
      <c r="Q169" s="84">
        <f t="shared" si="22"/>
        <v>1.9583333333333324</v>
      </c>
      <c r="R169" s="85">
        <f t="shared" si="23"/>
        <v>5.8632082139484676E-2</v>
      </c>
      <c r="S169" s="85" t="e" cm="1">
        <f t="array" ref="S169">_xlfn.IFS(
    FALSE, N("Check if X1 shading is ON"),
    $S$48&lt;&gt;"x", NA(),
    FALSE, N("Check if case is 'LEFT' and x axis value less than z score"),
    AND($D$67 = "LEFT", $Q169 &lt; IF($H$67="", 0, $H$67)), $R169,
    FALSE, N("Check if case is 'RIGHT' and x axis value greater than z score"),
    AND($D$67 = "RIGHT", $Q169 &gt; IF($H$67="", 0, $H$67)), $R169,
    FALSE, N("Check if case is 'TWO' and both directions"),
    AND(
        $D$67 = "TWO",
        OR($Q169 &lt; -ABS($H$67), $Q169 &gt; ABS($H$68))
    ), $R169,
    FALSE, N("Default case: Return NA()"),
    TRUE, NA()
)</f>
        <v>#VALUE!</v>
      </c>
      <c r="T169" s="85" t="e" cm="1">
        <f t="array" ref="T169">_xlfn.IFS(
    FALSE, N("Check if X1 shading is ON"),
    $S$48&lt;&gt;"x", NA(),
    FALSE, N("Check if case is 'LEFT' and x axis value less than z score"),
    AND($D$68 = "LEFT", $Q169 &lt; IF($H$68="", 0, $H$68)), $R169,
    FALSE, N("Check if case is 'RIGHT' and x axis value greater than z score"),
    AND($D$68 = "RIGHT", $Q169 &gt; IF($H$68="", 0, $H$68)), $R169,
    FALSE, N("Default case: Return NA()"),
    TRUE, NA()
)</f>
        <v>#N/A</v>
      </c>
      <c r="U169" s="85" t="e" cm="1">
        <f t="array" ref="U169">_xlfn.IFS(
    FALSE, N("Check if X1 shading is ON"),
    $U$48&lt;&gt;"x", NA(),
    FALSE, N("Check if case is 'LEFT' and x axis value less than z score"),
    AND($D$71 = "LEFT", $Q169 &lt; IF($H$71="", 0, $H$71)), $R169,
    FALSE, N("Check if case is 'RIGHT' and x axis value greater than z score"),
    AND($D$71 = "RIGHT", $Q169 &gt; IF($H$71="", 0, $H$71)), $R169,
    FALSE, N("Check if case is 'TWO' and both directions"),
    AND(
        $D$71 = "TWO",
        OR($Q169 &lt; -ABS($H$71), $Q169 &gt; ABS($H$71))
    ), $R169,
    FALSE, N("Default case: Return NA()"),
    TRUE, NA()
)</f>
        <v>#VALUE!</v>
      </c>
      <c r="V169" s="65"/>
      <c r="W169" s="32">
        <v>0.83333333333333093</v>
      </c>
      <c r="X169" s="32">
        <v>0.254</v>
      </c>
      <c r="Y169" s="32">
        <f t="shared" si="28"/>
        <v>0.254</v>
      </c>
      <c r="Z169" s="32" t="str">
        <f t="shared" si="29"/>
        <v>x</v>
      </c>
    </row>
    <row r="170" spans="1:26" ht="15.5">
      <c r="A170" s="67"/>
      <c r="B170" s="32"/>
      <c r="C170" s="67">
        <f t="shared" si="39"/>
        <v>-1</v>
      </c>
      <c r="D170" s="67" t="e">
        <f t="shared" si="40"/>
        <v>#N/A</v>
      </c>
      <c r="E170" s="145" t="str">
        <f t="shared" si="41"/>
        <v/>
      </c>
      <c r="F170" s="67"/>
      <c r="G170" s="65"/>
      <c r="H170" s="65"/>
      <c r="I170" s="65"/>
      <c r="J170" s="65"/>
      <c r="K170" s="65"/>
      <c r="L170" s="65"/>
      <c r="M170" s="65"/>
      <c r="N170" s="65"/>
      <c r="O170" s="65"/>
      <c r="P170" s="65"/>
      <c r="Q170" s="84">
        <f t="shared" si="22"/>
        <v>1.9999999999999991</v>
      </c>
      <c r="R170" s="85">
        <f t="shared" si="23"/>
        <v>5.3990966513188146E-2</v>
      </c>
      <c r="S170" s="85" t="e" cm="1">
        <f t="array" ref="S170">_xlfn.IFS(
    FALSE, N("Check if X1 shading is ON"),
    $S$48&lt;&gt;"x", NA(),
    FALSE, N("Check if case is 'LEFT' and x axis value less than z score"),
    AND($D$67 = "LEFT", $Q170 &lt; IF($H$67="", 0, $H$67)), $R170,
    FALSE, N("Check if case is 'RIGHT' and x axis value greater than z score"),
    AND($D$67 = "RIGHT", $Q170 &gt; IF($H$67="", 0, $H$67)), $R170,
    FALSE, N("Check if case is 'TWO' and both directions"),
    AND(
        $D$67 = "TWO",
        OR($Q170 &lt; -ABS($H$67), $Q170 &gt; ABS($H$68))
    ), $R170,
    FALSE, N("Default case: Return NA()"),
    TRUE, NA()
)</f>
        <v>#VALUE!</v>
      </c>
      <c r="T170" s="85" t="e" cm="1">
        <f t="array" ref="T170">_xlfn.IFS(
    FALSE, N("Check if X1 shading is ON"),
    $S$48&lt;&gt;"x", NA(),
    FALSE, N("Check if case is 'LEFT' and x axis value less than z score"),
    AND($D$68 = "LEFT", $Q170 &lt; IF($H$68="", 0, $H$68)), $R170,
    FALSE, N("Check if case is 'RIGHT' and x axis value greater than z score"),
    AND($D$68 = "RIGHT", $Q170 &gt; IF($H$68="", 0, $H$68)), $R170,
    FALSE, N("Default case: Return NA()"),
    TRUE, NA()
)</f>
        <v>#N/A</v>
      </c>
      <c r="U170" s="85" t="e" cm="1">
        <f t="array" ref="U170">_xlfn.IFS(
    FALSE, N("Check if X1 shading is ON"),
    $U$48&lt;&gt;"x", NA(),
    FALSE, N("Check if case is 'LEFT' and x axis value less than z score"),
    AND($D$71 = "LEFT", $Q170 &lt; IF($H$71="", 0, $H$71)), $R170,
    FALSE, N("Check if case is 'RIGHT' and x axis value greater than z score"),
    AND($D$71 = "RIGHT", $Q170 &gt; IF($H$71="", 0, $H$71)), $R170,
    FALSE, N("Check if case is 'TWO' and both directions"),
    AND(
        $D$71 = "TWO",
        OR($Q170 &lt; -ABS($H$71), $Q170 &gt; ABS($H$71))
    ), $R170,
    FALSE, N("Default case: Return NA()"),
    TRUE, NA()
)</f>
        <v>#VALUE!</v>
      </c>
      <c r="V170" s="65"/>
      <c r="W170" s="32">
        <v>-0.66666666666666874</v>
      </c>
      <c r="X170" s="32">
        <v>0.27800000000000002</v>
      </c>
      <c r="Y170" s="32">
        <f t="shared" si="28"/>
        <v>0.27800000000000002</v>
      </c>
      <c r="Z170" s="32" t="str">
        <f t="shared" si="29"/>
        <v>x</v>
      </c>
    </row>
    <row r="171" spans="1:26" ht="15.5">
      <c r="A171" s="67"/>
      <c r="B171" s="32"/>
      <c r="C171" s="67">
        <f t="shared" si="39"/>
        <v>0</v>
      </c>
      <c r="D171" s="67" t="e">
        <f t="shared" si="40"/>
        <v>#N/A</v>
      </c>
      <c r="E171" s="145" t="str">
        <f t="shared" si="41"/>
        <v/>
      </c>
      <c r="F171" s="67"/>
      <c r="G171" s="65"/>
      <c r="H171" s="65"/>
      <c r="I171" s="65"/>
      <c r="J171" s="65"/>
      <c r="K171" s="65"/>
      <c r="L171" s="65"/>
      <c r="M171" s="65"/>
      <c r="N171" s="65"/>
      <c r="O171" s="65"/>
      <c r="P171" s="65"/>
      <c r="Q171" s="84">
        <f t="shared" si="22"/>
        <v>2.0416666666666656</v>
      </c>
      <c r="R171" s="85">
        <f t="shared" si="23"/>
        <v>4.9630986023359178E-2</v>
      </c>
      <c r="S171" s="85" t="e" cm="1">
        <f t="array" ref="S171">_xlfn.IFS(
    FALSE, N("Check if X1 shading is ON"),
    $S$48&lt;&gt;"x", NA(),
    FALSE, N("Check if case is 'LEFT' and x axis value less than z score"),
    AND($D$67 = "LEFT", $Q171 &lt; IF($H$67="", 0, $H$67)), $R171,
    FALSE, N("Check if case is 'RIGHT' and x axis value greater than z score"),
    AND($D$67 = "RIGHT", $Q171 &gt; IF($H$67="", 0, $H$67)), $R171,
    FALSE, N("Check if case is 'TWO' and both directions"),
    AND(
        $D$67 = "TWO",
        OR($Q171 &lt; -ABS($H$67), $Q171 &gt; ABS($H$68))
    ), $R171,
    FALSE, N("Default case: Return NA()"),
    TRUE, NA()
)</f>
        <v>#VALUE!</v>
      </c>
      <c r="T171" s="85" t="e" cm="1">
        <f t="array" ref="T171">_xlfn.IFS(
    FALSE, N("Check if X1 shading is ON"),
    $S$48&lt;&gt;"x", NA(),
    FALSE, N("Check if case is 'LEFT' and x axis value less than z score"),
    AND($D$68 = "LEFT", $Q171 &lt; IF($H$68="", 0, $H$68)), $R171,
    FALSE, N("Check if case is 'RIGHT' and x axis value greater than z score"),
    AND($D$68 = "RIGHT", $Q171 &gt; IF($H$68="", 0, $H$68)), $R171,
    FALSE, N("Default case: Return NA()"),
    TRUE, NA()
)</f>
        <v>#N/A</v>
      </c>
      <c r="U171" s="85" t="e" cm="1">
        <f t="array" ref="U171">_xlfn.IFS(
    FALSE, N("Check if X1 shading is ON"),
    $U$48&lt;&gt;"x", NA(),
    FALSE, N("Check if case is 'LEFT' and x axis value less than z score"),
    AND($D$71 = "LEFT", $Q171 &lt; IF($H$71="", 0, $H$71)), $R171,
    FALSE, N("Check if case is 'RIGHT' and x axis value greater than z score"),
    AND($D$71 = "RIGHT", $Q171 &gt; IF($H$71="", 0, $H$71)), $R171,
    FALSE, N("Check if case is 'TWO' and both directions"),
    AND(
        $D$71 = "TWO",
        OR($Q171 &lt; -ABS($H$71), $Q171 &gt; ABS($H$71))
    ), $R171,
    FALSE, N("Default case: Return NA()"),
    TRUE, NA()
)</f>
        <v>#VALUE!</v>
      </c>
      <c r="V171" s="65"/>
      <c r="W171" s="32">
        <v>-0.50000000000000222</v>
      </c>
      <c r="X171" s="32">
        <v>0.27800000000000002</v>
      </c>
      <c r="Y171" s="32">
        <f t="shared" si="28"/>
        <v>0.27800000000000002</v>
      </c>
      <c r="Z171" s="32" t="str">
        <f t="shared" si="29"/>
        <v>x</v>
      </c>
    </row>
    <row r="172" spans="1:26" ht="15.5">
      <c r="A172" s="67"/>
      <c r="B172" s="32"/>
      <c r="C172" s="67">
        <f t="shared" si="39"/>
        <v>1</v>
      </c>
      <c r="D172" s="67" t="e">
        <f t="shared" si="40"/>
        <v>#N/A</v>
      </c>
      <c r="E172" s="145" t="str">
        <f t="shared" si="41"/>
        <v/>
      </c>
      <c r="F172" s="67"/>
      <c r="G172" s="65"/>
      <c r="H172" s="65"/>
      <c r="I172" s="65"/>
      <c r="J172" s="65"/>
      <c r="K172" s="65"/>
      <c r="L172" s="65"/>
      <c r="M172" s="65"/>
      <c r="N172" s="65"/>
      <c r="O172" s="65"/>
      <c r="P172" s="65"/>
      <c r="Q172" s="84">
        <f t="shared" si="22"/>
        <v>2.0833333333333321</v>
      </c>
      <c r="R172" s="85">
        <f t="shared" si="23"/>
        <v>4.5543952872905698E-2</v>
      </c>
      <c r="S172" s="85" t="e" cm="1">
        <f t="array" ref="S172">_xlfn.IFS(
    FALSE, N("Check if X1 shading is ON"),
    $S$48&lt;&gt;"x", NA(),
    FALSE, N("Check if case is 'LEFT' and x axis value less than z score"),
    AND($D$67 = "LEFT", $Q172 &lt; IF($H$67="", 0, $H$67)), $R172,
    FALSE, N("Check if case is 'RIGHT' and x axis value greater than z score"),
    AND($D$67 = "RIGHT", $Q172 &gt; IF($H$67="", 0, $H$67)), $R172,
    FALSE, N("Check if case is 'TWO' and both directions"),
    AND(
        $D$67 = "TWO",
        OR($Q172 &lt; -ABS($H$67), $Q172 &gt; ABS($H$68))
    ), $R172,
    FALSE, N("Default case: Return NA()"),
    TRUE, NA()
)</f>
        <v>#VALUE!</v>
      </c>
      <c r="T172" s="85" t="e" cm="1">
        <f t="array" ref="T172">_xlfn.IFS(
    FALSE, N("Check if X1 shading is ON"),
    $S$48&lt;&gt;"x", NA(),
    FALSE, N("Check if case is 'LEFT' and x axis value less than z score"),
    AND($D$68 = "LEFT", $Q172 &lt; IF($H$68="", 0, $H$68)), $R172,
    FALSE, N("Check if case is 'RIGHT' and x axis value greater than z score"),
    AND($D$68 = "RIGHT", $Q172 &gt; IF($H$68="", 0, $H$68)), $R172,
    FALSE, N("Default case: Return NA()"),
    TRUE, NA()
)</f>
        <v>#N/A</v>
      </c>
      <c r="U172" s="85" t="e" cm="1">
        <f t="array" ref="U172">_xlfn.IFS(
    FALSE, N("Check if X1 shading is ON"),
    $U$48&lt;&gt;"x", NA(),
    FALSE, N("Check if case is 'LEFT' and x axis value less than z score"),
    AND($D$71 = "LEFT", $Q172 &lt; IF($H$71="", 0, $H$71)), $R172,
    FALSE, N("Check if case is 'RIGHT' and x axis value greater than z score"),
    AND($D$71 = "RIGHT", $Q172 &gt; IF($H$71="", 0, $H$71)), $R172,
    FALSE, N("Check if case is 'TWO' and both directions"),
    AND(
        $D$71 = "TWO",
        OR($Q172 &lt; -ABS($H$71), $Q172 &gt; ABS($H$71))
    ), $R172,
    FALSE, N("Default case: Return NA()"),
    TRUE, NA()
)</f>
        <v>#VALUE!</v>
      </c>
      <c r="V172" s="65"/>
      <c r="W172" s="32">
        <v>-0.33333333333333548</v>
      </c>
      <c r="X172" s="32">
        <v>0.27800000000000002</v>
      </c>
      <c r="Y172" s="32">
        <f t="shared" si="28"/>
        <v>0.27800000000000002</v>
      </c>
      <c r="Z172" s="32" t="str">
        <f t="shared" si="29"/>
        <v>x</v>
      </c>
    </row>
    <row r="173" spans="1:26" ht="15.5">
      <c r="A173" s="67"/>
      <c r="B173" s="32"/>
      <c r="C173" s="67">
        <f t="shared" si="39"/>
        <v>2</v>
      </c>
      <c r="D173" s="67" t="e">
        <f t="shared" si="40"/>
        <v>#N/A</v>
      </c>
      <c r="E173" s="145" t="str">
        <f t="shared" si="41"/>
        <v/>
      </c>
      <c r="F173" s="67"/>
      <c r="G173" s="65"/>
      <c r="H173" s="65"/>
      <c r="I173" s="65"/>
      <c r="J173" s="65"/>
      <c r="K173" s="65"/>
      <c r="L173" s="65"/>
      <c r="M173" s="65"/>
      <c r="N173" s="65"/>
      <c r="O173" s="65"/>
      <c r="P173" s="65"/>
      <c r="Q173" s="84">
        <f t="shared" si="22"/>
        <v>2.1249999999999987</v>
      </c>
      <c r="R173" s="85">
        <f t="shared" si="23"/>
        <v>4.1720985256338723E-2</v>
      </c>
      <c r="S173" s="85" t="e" cm="1">
        <f t="array" ref="S173">_xlfn.IFS(
    FALSE, N("Check if X1 shading is ON"),
    $S$48&lt;&gt;"x", NA(),
    FALSE, N("Check if case is 'LEFT' and x axis value less than z score"),
    AND($D$67 = "LEFT", $Q173 &lt; IF($H$67="", 0, $H$67)), $R173,
    FALSE, N("Check if case is 'RIGHT' and x axis value greater than z score"),
    AND($D$67 = "RIGHT", $Q173 &gt; IF($H$67="", 0, $H$67)), $R173,
    FALSE, N("Check if case is 'TWO' and both directions"),
    AND(
        $D$67 = "TWO",
        OR($Q173 &lt; -ABS($H$67), $Q173 &gt; ABS($H$68))
    ), $R173,
    FALSE, N("Default case: Return NA()"),
    TRUE, NA()
)</f>
        <v>#VALUE!</v>
      </c>
      <c r="T173" s="85" t="e" cm="1">
        <f t="array" ref="T173">_xlfn.IFS(
    FALSE, N("Check if X1 shading is ON"),
    $S$48&lt;&gt;"x", NA(),
    FALSE, N("Check if case is 'LEFT' and x axis value less than z score"),
    AND($D$68 = "LEFT", $Q173 &lt; IF($H$68="", 0, $H$68)), $R173,
    FALSE, N("Check if case is 'RIGHT' and x axis value greater than z score"),
    AND($D$68 = "RIGHT", $Q173 &gt; IF($H$68="", 0, $H$68)), $R173,
    FALSE, N("Default case: Return NA()"),
    TRUE, NA()
)</f>
        <v>#N/A</v>
      </c>
      <c r="U173" s="85" t="e" cm="1">
        <f t="array" ref="U173">_xlfn.IFS(
    FALSE, N("Check if X1 shading is ON"),
    $U$48&lt;&gt;"x", NA(),
    FALSE, N("Check if case is 'LEFT' and x axis value less than z score"),
    AND($D$71 = "LEFT", $Q173 &lt; IF($H$71="", 0, $H$71)), $R173,
    FALSE, N("Check if case is 'RIGHT' and x axis value greater than z score"),
    AND($D$71 = "RIGHT", $Q173 &gt; IF($H$71="", 0, $H$71)), $R173,
    FALSE, N("Check if case is 'TWO' and both directions"),
    AND(
        $D$71 = "TWO",
        OR($Q173 &lt; -ABS($H$71), $Q173 &gt; ABS($H$71))
    ), $R173,
    FALSE, N("Default case: Return NA()"),
    TRUE, NA()
)</f>
        <v>#VALUE!</v>
      </c>
      <c r="V173" s="65"/>
      <c r="W173" s="32">
        <v>-0.16666666666666879</v>
      </c>
      <c r="X173" s="32">
        <v>0.27800000000000002</v>
      </c>
      <c r="Y173" s="32">
        <f t="shared" si="28"/>
        <v>0.27800000000000002</v>
      </c>
      <c r="Z173" s="32" t="str">
        <f t="shared" si="29"/>
        <v>x</v>
      </c>
    </row>
    <row r="174" spans="1:26" ht="15.5">
      <c r="A174" s="67"/>
      <c r="B174" s="32"/>
      <c r="C174" s="67">
        <f t="shared" si="39"/>
        <v>3</v>
      </c>
      <c r="D174" s="67" t="e">
        <f t="shared" si="40"/>
        <v>#N/A</v>
      </c>
      <c r="E174" s="145" t="str">
        <f t="shared" si="41"/>
        <v/>
      </c>
      <c r="F174" s="67"/>
      <c r="G174" s="65"/>
      <c r="H174" s="65"/>
      <c r="I174" s="65"/>
      <c r="J174" s="65"/>
      <c r="K174" s="65"/>
      <c r="L174" s="65"/>
      <c r="M174" s="65"/>
      <c r="N174" s="65"/>
      <c r="O174" s="65"/>
      <c r="P174" s="65"/>
      <c r="Q174" s="84">
        <f t="shared" si="22"/>
        <v>2.1666666666666652</v>
      </c>
      <c r="R174" s="85">
        <f t="shared" si="23"/>
        <v>3.8152623506418078E-2</v>
      </c>
      <c r="S174" s="85" t="e" cm="1">
        <f t="array" ref="S174">_xlfn.IFS(
    FALSE, N("Check if X1 shading is ON"),
    $S$48&lt;&gt;"x", NA(),
    FALSE, N("Check if case is 'LEFT' and x axis value less than z score"),
    AND($D$67 = "LEFT", $Q174 &lt; IF($H$67="", 0, $H$67)), $R174,
    FALSE, N("Check if case is 'RIGHT' and x axis value greater than z score"),
    AND($D$67 = "RIGHT", $Q174 &gt; IF($H$67="", 0, $H$67)), $R174,
    FALSE, N("Check if case is 'TWO' and both directions"),
    AND(
        $D$67 = "TWO",
        OR($Q174 &lt; -ABS($H$67), $Q174 &gt; ABS($H$68))
    ), $R174,
    FALSE, N("Default case: Return NA()"),
    TRUE, NA()
)</f>
        <v>#VALUE!</v>
      </c>
      <c r="T174" s="85" t="e" cm="1">
        <f t="array" ref="T174">_xlfn.IFS(
    FALSE, N("Check if X1 shading is ON"),
    $S$48&lt;&gt;"x", NA(),
    FALSE, N("Check if case is 'LEFT' and x axis value less than z score"),
    AND($D$68 = "LEFT", $Q174 &lt; IF($H$68="", 0, $H$68)), $R174,
    FALSE, N("Check if case is 'RIGHT' and x axis value greater than z score"),
    AND($D$68 = "RIGHT", $Q174 &gt; IF($H$68="", 0, $H$68)), $R174,
    FALSE, N("Default case: Return NA()"),
    TRUE, NA()
)</f>
        <v>#N/A</v>
      </c>
      <c r="U174" s="85" t="e" cm="1">
        <f t="array" ref="U174">_xlfn.IFS(
    FALSE, N("Check if X1 shading is ON"),
    $U$48&lt;&gt;"x", NA(),
    FALSE, N("Check if case is 'LEFT' and x axis value less than z score"),
    AND($D$71 = "LEFT", $Q174 &lt; IF($H$71="", 0, $H$71)), $R174,
    FALSE, N("Check if case is 'RIGHT' and x axis value greater than z score"),
    AND($D$71 = "RIGHT", $Q174 &gt; IF($H$71="", 0, $H$71)), $R174,
    FALSE, N("Check if case is 'TWO' and both directions"),
    AND(
        $D$71 = "TWO",
        OR($Q174 &lt; -ABS($H$71), $Q174 &gt; ABS($H$71))
    ), $R174,
    FALSE, N("Default case: Return NA()"),
    TRUE, NA()
)</f>
        <v>#VALUE!</v>
      </c>
      <c r="V174" s="65"/>
      <c r="W174" s="32">
        <v>0.16666666666666449</v>
      </c>
      <c r="X174" s="32">
        <v>0.27800000000000002</v>
      </c>
      <c r="Y174" s="32">
        <f t="shared" si="28"/>
        <v>0.27800000000000002</v>
      </c>
      <c r="Z174" s="32" t="str">
        <f t="shared" si="29"/>
        <v>x</v>
      </c>
    </row>
    <row r="175" spans="1:26" ht="15.5">
      <c r="A175" s="67"/>
      <c r="B175" s="32"/>
      <c r="C175" s="32"/>
      <c r="D175" s="67"/>
      <c r="E175" s="67"/>
      <c r="F175" s="67"/>
      <c r="G175" s="65"/>
      <c r="H175" s="65"/>
      <c r="I175" s="65"/>
      <c r="J175" s="65"/>
      <c r="K175" s="65"/>
      <c r="L175" s="65"/>
      <c r="M175" s="65"/>
      <c r="N175" s="65"/>
      <c r="O175" s="65"/>
      <c r="P175" s="65"/>
      <c r="Q175" s="84">
        <f t="shared" si="22"/>
        <v>2.2083333333333317</v>
      </c>
      <c r="R175" s="85">
        <f t="shared" si="23"/>
        <v>3.4828941387634517E-2</v>
      </c>
      <c r="S175" s="85" t="e" cm="1">
        <f t="array" ref="S175">_xlfn.IFS(
    FALSE, N("Check if X1 shading is ON"),
    $S$48&lt;&gt;"x", NA(),
    FALSE, N("Check if case is 'LEFT' and x axis value less than z score"),
    AND($D$67 = "LEFT", $Q175 &lt; IF($H$67="", 0, $H$67)), $R175,
    FALSE, N("Check if case is 'RIGHT' and x axis value greater than z score"),
    AND($D$67 = "RIGHT", $Q175 &gt; IF($H$67="", 0, $H$67)), $R175,
    FALSE, N("Check if case is 'TWO' and both directions"),
    AND(
        $D$67 = "TWO",
        OR($Q175 &lt; -ABS($H$67), $Q175 &gt; ABS($H$68))
    ), $R175,
    FALSE, N("Default case: Return NA()"),
    TRUE, NA()
)</f>
        <v>#VALUE!</v>
      </c>
      <c r="T175" s="85" t="e" cm="1">
        <f t="array" ref="T175">_xlfn.IFS(
    FALSE, N("Check if X1 shading is ON"),
    $S$48&lt;&gt;"x", NA(),
    FALSE, N("Check if case is 'LEFT' and x axis value less than z score"),
    AND($D$68 = "LEFT", $Q175 &lt; IF($H$68="", 0, $H$68)), $R175,
    FALSE, N("Check if case is 'RIGHT' and x axis value greater than z score"),
    AND($D$68 = "RIGHT", $Q175 &gt; IF($H$68="", 0, $H$68)), $R175,
    FALSE, N("Default case: Return NA()"),
    TRUE, NA()
)</f>
        <v>#N/A</v>
      </c>
      <c r="U175" s="85" t="e" cm="1">
        <f t="array" ref="U175">_xlfn.IFS(
    FALSE, N("Check if X1 shading is ON"),
    $U$48&lt;&gt;"x", NA(),
    FALSE, N("Check if case is 'LEFT' and x axis value less than z score"),
    AND($D$71 = "LEFT", $Q175 &lt; IF($H$71="", 0, $H$71)), $R175,
    FALSE, N("Check if case is 'RIGHT' and x axis value greater than z score"),
    AND($D$71 = "RIGHT", $Q175 &gt; IF($H$71="", 0, $H$71)), $R175,
    FALSE, N("Check if case is 'TWO' and both directions"),
    AND(
        $D$71 = "TWO",
        OR($Q175 &lt; -ABS($H$71), $Q175 &gt; ABS($H$71))
    ), $R175,
    FALSE, N("Default case: Return NA()"),
    TRUE, NA()
)</f>
        <v>#VALUE!</v>
      </c>
      <c r="V175" s="65"/>
      <c r="W175" s="32">
        <v>0.33333333333333115</v>
      </c>
      <c r="X175" s="32">
        <v>0.27800000000000002</v>
      </c>
      <c r="Y175" s="32">
        <f t="shared" si="28"/>
        <v>0.27800000000000002</v>
      </c>
      <c r="Z175" s="32" t="str">
        <f t="shared" si="29"/>
        <v>x</v>
      </c>
    </row>
    <row r="176" spans="1:26" ht="18.5">
      <c r="A176" s="140" t="s">
        <v>549</v>
      </c>
      <c r="B176" s="32"/>
      <c r="C176" s="114" t="str">
        <f>$F$66</f>
        <v>σ</v>
      </c>
      <c r="D176" s="162">
        <f>H31</f>
        <v>0</v>
      </c>
      <c r="E176" s="67"/>
      <c r="F176" s="67"/>
      <c r="G176" s="65"/>
      <c r="H176" s="65"/>
      <c r="I176" s="65"/>
      <c r="J176" s="65"/>
      <c r="K176" s="65"/>
      <c r="L176" s="65"/>
      <c r="M176" s="65"/>
      <c r="N176" s="65"/>
      <c r="O176" s="65"/>
      <c r="P176" s="65"/>
      <c r="Q176" s="84">
        <f t="shared" si="22"/>
        <v>2.2499999999999982</v>
      </c>
      <c r="R176" s="85">
        <f t="shared" si="23"/>
        <v>3.173965183566755E-2</v>
      </c>
      <c r="S176" s="85" t="e" cm="1">
        <f t="array" ref="S176">_xlfn.IFS(
    FALSE, N("Check if X1 shading is ON"),
    $S$48&lt;&gt;"x", NA(),
    FALSE, N("Check if case is 'LEFT' and x axis value less than z score"),
    AND($D$67 = "LEFT", $Q176 &lt; IF($H$67="", 0, $H$67)), $R176,
    FALSE, N("Check if case is 'RIGHT' and x axis value greater than z score"),
    AND($D$67 = "RIGHT", $Q176 &gt; IF($H$67="", 0, $H$67)), $R176,
    FALSE, N("Check if case is 'TWO' and both directions"),
    AND(
        $D$67 = "TWO",
        OR($Q176 &lt; -ABS($H$67), $Q176 &gt; ABS($H$68))
    ), $R176,
    FALSE, N("Default case: Return NA()"),
    TRUE, NA()
)</f>
        <v>#VALUE!</v>
      </c>
      <c r="T176" s="85" t="e" cm="1">
        <f t="array" ref="T176">_xlfn.IFS(
    FALSE, N("Check if X1 shading is ON"),
    $S$48&lt;&gt;"x", NA(),
    FALSE, N("Check if case is 'LEFT' and x axis value less than z score"),
    AND($D$68 = "LEFT", $Q176 &lt; IF($H$68="", 0, $H$68)), $R176,
    FALSE, N("Check if case is 'RIGHT' and x axis value greater than z score"),
    AND($D$68 = "RIGHT", $Q176 &gt; IF($H$68="", 0, $H$68)), $R176,
    FALSE, N("Default case: Return NA()"),
    TRUE, NA()
)</f>
        <v>#N/A</v>
      </c>
      <c r="U176" s="85" t="e" cm="1">
        <f t="array" ref="U176">_xlfn.IFS(
    FALSE, N("Check if X1 shading is ON"),
    $U$48&lt;&gt;"x", NA(),
    FALSE, N("Check if case is 'LEFT' and x axis value less than z score"),
    AND($D$71 = "LEFT", $Q176 &lt; IF($H$71="", 0, $H$71)), $R176,
    FALSE, N("Check if case is 'RIGHT' and x axis value greater than z score"),
    AND($D$71 = "RIGHT", $Q176 &gt; IF($H$71="", 0, $H$71)), $R176,
    FALSE, N("Check if case is 'TWO' and both directions"),
    AND(
        $D$71 = "TWO",
        OR($Q176 &lt; -ABS($H$71), $Q176 &gt; ABS($H$71))
    ), $R176,
    FALSE, N("Default case: Return NA()"),
    TRUE, NA()
)</f>
        <v>#VALUE!</v>
      </c>
      <c r="V176" s="65"/>
      <c r="W176" s="32">
        <v>0.49999999999999789</v>
      </c>
      <c r="X176" s="32">
        <v>0.27800000000000002</v>
      </c>
      <c r="Y176" s="32">
        <f t="shared" si="28"/>
        <v>0.27800000000000002</v>
      </c>
      <c r="Z176" s="32" t="str">
        <f t="shared" si="29"/>
        <v>x</v>
      </c>
    </row>
    <row r="177" spans="1:26" ht="31">
      <c r="A177" s="80" t="s">
        <v>423</v>
      </c>
      <c r="B177" s="114" t="s">
        <v>424</v>
      </c>
      <c r="C177" s="81" t="str">
        <f>LEFT(A176,6)&amp;" "&amp;$B$67&amp;" axis"</f>
        <v>X3 std normal pop axis</v>
      </c>
      <c r="D177" s="81" t="str">
        <f>$B$62&amp;" stdev y"</f>
        <v>0 stdev y</v>
      </c>
      <c r="E177" s="32"/>
      <c r="F177" s="32"/>
      <c r="G177" s="81" t="str">
        <f>$B$67&amp;" stdev labels"</f>
        <v>normal pop stdev labels</v>
      </c>
      <c r="H177" s="65"/>
      <c r="I177" s="65"/>
      <c r="J177" s="65"/>
      <c r="K177" s="65"/>
      <c r="L177" s="65"/>
      <c r="M177" s="65"/>
      <c r="N177" s="65"/>
      <c r="O177" s="65"/>
      <c r="P177" s="65"/>
      <c r="Q177" s="84">
        <f t="shared" si="22"/>
        <v>2.2916666666666647</v>
      </c>
      <c r="R177" s="85">
        <f t="shared" si="23"/>
        <v>2.8874206565747504E-2</v>
      </c>
      <c r="S177" s="85" t="e" cm="1">
        <f t="array" ref="S177">_xlfn.IFS(
    FALSE, N("Check if X1 shading is ON"),
    $S$48&lt;&gt;"x", NA(),
    FALSE, N("Check if case is 'LEFT' and x axis value less than z score"),
    AND($D$67 = "LEFT", $Q177 &lt; IF($H$67="", 0, $H$67)), $R177,
    FALSE, N("Check if case is 'RIGHT' and x axis value greater than z score"),
    AND($D$67 = "RIGHT", $Q177 &gt; IF($H$67="", 0, $H$67)), $R177,
    FALSE, N("Check if case is 'TWO' and both directions"),
    AND(
        $D$67 = "TWO",
        OR($Q177 &lt; -ABS($H$67), $Q177 &gt; ABS($H$68))
    ), $R177,
    FALSE, N("Default case: Return NA()"),
    TRUE, NA()
)</f>
        <v>#VALUE!</v>
      </c>
      <c r="T177" s="85" t="e" cm="1">
        <f t="array" ref="T177">_xlfn.IFS(
    FALSE, N("Check if X1 shading is ON"),
    $S$48&lt;&gt;"x", NA(),
    FALSE, N("Check if case is 'LEFT' and x axis value less than z score"),
    AND($D$68 = "LEFT", $Q177 &lt; IF($H$68="", 0, $H$68)), $R177,
    FALSE, N("Check if case is 'RIGHT' and x axis value greater than z score"),
    AND($D$68 = "RIGHT", $Q177 &gt; IF($H$68="", 0, $H$68)), $R177,
    FALSE, N("Default case: Return NA()"),
    TRUE, NA()
)</f>
        <v>#N/A</v>
      </c>
      <c r="U177" s="85" t="e" cm="1">
        <f t="array" ref="U177">_xlfn.IFS(
    FALSE, N("Check if X1 shading is ON"),
    $U$48&lt;&gt;"x", NA(),
    FALSE, N("Check if case is 'LEFT' and x axis value less than z score"),
    AND($D$71 = "LEFT", $Q177 &lt; IF($H$71="", 0, $H$71)), $R177,
    FALSE, N("Check if case is 'RIGHT' and x axis value greater than z score"),
    AND($D$71 = "RIGHT", $Q177 &gt; IF($H$71="", 0, $H$71)), $R177,
    FALSE, N("Check if case is 'TWO' and both directions"),
    AND(
        $D$71 = "TWO",
        OR($Q177 &lt; -ABS($H$71), $Q177 &gt; ABS($H$71))
    ), $R177,
    FALSE, N("Default case: Return NA()"),
    TRUE, NA()
)</f>
        <v>#VALUE!</v>
      </c>
      <c r="V177" s="65"/>
      <c r="W177" s="32">
        <v>0.66666666666666441</v>
      </c>
      <c r="X177" s="32">
        <v>0.27800000000000002</v>
      </c>
      <c r="Y177" s="32">
        <f t="shared" si="28"/>
        <v>0.27800000000000002</v>
      </c>
      <c r="Z177" s="32" t="str">
        <f t="shared" si="29"/>
        <v>x</v>
      </c>
    </row>
    <row r="178" spans="1:26" ht="15.5">
      <c r="A178" s="67">
        <f>L60</f>
        <v>0</v>
      </c>
      <c r="B178" s="32">
        <f>B167+0.03</f>
        <v>-0.17</v>
      </c>
      <c r="C178" s="67">
        <f>C157</f>
        <v>-4</v>
      </c>
      <c r="D178" s="67" t="e">
        <f>IF(
    A178="x",
    B178,
    NA()
)</f>
        <v>#N/A</v>
      </c>
      <c r="E178" s="26"/>
      <c r="F178" s="150">
        <f>D176</f>
        <v>0</v>
      </c>
      <c r="G178" s="145" t="str">
        <f>IF($F$67 = "", "",
    C176&amp;" = "&amp;TEXT(F178,
        IF($L$62 = 0,
            "#,##0;-#,##0;0",
            "#,##0." &amp; REPT("0", $L$62) &amp; ";-#,##0." &amp; REPT("0", $L$62) &amp; ";0"
        )
    )
)</f>
        <v/>
      </c>
      <c r="H178" s="65"/>
      <c r="I178" s="65"/>
      <c r="J178" s="65"/>
      <c r="K178" s="65"/>
      <c r="L178" s="65"/>
      <c r="M178" s="65"/>
      <c r="N178" s="65"/>
      <c r="O178" s="65"/>
      <c r="P178" s="65"/>
      <c r="Q178" s="84">
        <f t="shared" si="22"/>
        <v>2.3333333333333313</v>
      </c>
      <c r="R178" s="85">
        <f t="shared" si="23"/>
        <v>2.6221889093709622E-2</v>
      </c>
      <c r="S178" s="85" t="e" cm="1">
        <f t="array" ref="S178">_xlfn.IFS(
    FALSE, N("Check if X1 shading is ON"),
    $S$48&lt;&gt;"x", NA(),
    FALSE, N("Check if case is 'LEFT' and x axis value less than z score"),
    AND($D$67 = "LEFT", $Q178 &lt; IF($H$67="", 0, $H$67)), $R178,
    FALSE, N("Check if case is 'RIGHT' and x axis value greater than z score"),
    AND($D$67 = "RIGHT", $Q178 &gt; IF($H$67="", 0, $H$67)), $R178,
    FALSE, N("Check if case is 'TWO' and both directions"),
    AND(
        $D$67 = "TWO",
        OR($Q178 &lt; -ABS($H$67), $Q178 &gt; ABS($H$68))
    ), $R178,
    FALSE, N("Default case: Return NA()"),
    TRUE, NA()
)</f>
        <v>#VALUE!</v>
      </c>
      <c r="T178" s="85" t="e" cm="1">
        <f t="array" ref="T178">_xlfn.IFS(
    FALSE, N("Check if X1 shading is ON"),
    $S$48&lt;&gt;"x", NA(),
    FALSE, N("Check if case is 'LEFT' and x axis value less than z score"),
    AND($D$68 = "LEFT", $Q178 &lt; IF($H$68="", 0, $H$68)), $R178,
    FALSE, N("Check if case is 'RIGHT' and x axis value greater than z score"),
    AND($D$68 = "RIGHT", $Q178 &gt; IF($H$68="", 0, $H$68)), $R178,
    FALSE, N("Default case: Return NA()"),
    TRUE, NA()
)</f>
        <v>#N/A</v>
      </c>
      <c r="U178" s="85" t="e" cm="1">
        <f t="array" ref="U178">_xlfn.IFS(
    FALSE, N("Check if X1 shading is ON"),
    $U$48&lt;&gt;"x", NA(),
    FALSE, N("Check if case is 'LEFT' and x axis value less than z score"),
    AND($D$71 = "LEFT", $Q178 &lt; IF($H$71="", 0, $H$71)), $R178,
    FALSE, N("Check if case is 'RIGHT' and x axis value greater than z score"),
    AND($D$71 = "RIGHT", $Q178 &gt; IF($H$71="", 0, $H$71)), $R178,
    FALSE, N("Check if case is 'TWO' and both directions"),
    AND(
        $D$71 = "TWO",
        OR($Q178 &lt; -ABS($H$71), $Q178 &gt; ABS($H$71))
    ), $R178,
    FALSE, N("Default case: Return NA()"),
    TRUE, NA()
)</f>
        <v>#VALUE!</v>
      </c>
      <c r="V178" s="65"/>
      <c r="W178" s="32">
        <v>-0.66666666666666874</v>
      </c>
      <c r="X178" s="32">
        <v>0.30199999999999999</v>
      </c>
      <c r="Y178" s="32">
        <f t="shared" si="28"/>
        <v>0.30199999999999999</v>
      </c>
      <c r="Z178" s="32" t="str">
        <f t="shared" si="29"/>
        <v>x</v>
      </c>
    </row>
    <row r="179" spans="1:26" ht="15.5">
      <c r="A179" s="67"/>
      <c r="B179" s="32"/>
      <c r="C179" s="67">
        <f t="shared" ref="C179:C184" si="42">C158</f>
        <v>-3</v>
      </c>
      <c r="D179" s="67" t="e">
        <f>D178</f>
        <v>#N/A</v>
      </c>
      <c r="E179" s="32">
        <v>-3</v>
      </c>
      <c r="F179" s="157">
        <f>E179*$D$176</f>
        <v>0</v>
      </c>
      <c r="G179" s="145" t="str">
        <f t="shared" ref="G179:G185" si="43">IF($F$67 = "", "",
    TEXT(F179,
        IF($L$62 = 0,
            "+#,##0;-#,##0;0",
            "+#,##0." &amp; REPT("0", $L$62) &amp; ";-#,##0." &amp; REPT("0", $L$62) &amp; ";0"
        )
    )
)</f>
        <v/>
      </c>
      <c r="H179" s="65"/>
      <c r="I179" s="65"/>
      <c r="J179" s="65"/>
      <c r="K179" s="65"/>
      <c r="L179" s="65"/>
      <c r="M179" s="65"/>
      <c r="N179" s="65"/>
      <c r="O179" s="65"/>
      <c r="P179" s="65"/>
      <c r="Q179" s="84">
        <f t="shared" ref="Q179:Q194" si="44">Q178+$P$52</f>
        <v>2.3749999999999978</v>
      </c>
      <c r="R179" s="85">
        <f t="shared" ref="R179:R194" si="45">IF(
    LEFT($B$67,1) ="T",
    _xlfn.T.DIST(Q179, $A$67-1, FALSE),
    _xlfn.NORM.S.DIST(Q179, FALSE)
)</f>
        <v>2.3771900829913931E-2</v>
      </c>
      <c r="S179" s="85" t="e" cm="1">
        <f t="array" ref="S179">_xlfn.IFS(
    FALSE, N("Check if X1 shading is ON"),
    $S$48&lt;&gt;"x", NA(),
    FALSE, N("Check if case is 'LEFT' and x axis value less than z score"),
    AND($D$67 = "LEFT", $Q179 &lt; IF($H$67="", 0, $H$67)), $R179,
    FALSE, N("Check if case is 'RIGHT' and x axis value greater than z score"),
    AND($D$67 = "RIGHT", $Q179 &gt; IF($H$67="", 0, $H$67)), $R179,
    FALSE, N("Check if case is 'TWO' and both directions"),
    AND(
        $D$67 = "TWO",
        OR($Q179 &lt; -ABS($H$67), $Q179 &gt; ABS($H$68))
    ), $R179,
    FALSE, N("Default case: Return NA()"),
    TRUE, NA()
)</f>
        <v>#VALUE!</v>
      </c>
      <c r="T179" s="85" t="e" cm="1">
        <f t="array" ref="T179">_xlfn.IFS(
    FALSE, N("Check if X1 shading is ON"),
    $S$48&lt;&gt;"x", NA(),
    FALSE, N("Check if case is 'LEFT' and x axis value less than z score"),
    AND($D$68 = "LEFT", $Q179 &lt; IF($H$68="", 0, $H$68)), $R179,
    FALSE, N("Check if case is 'RIGHT' and x axis value greater than z score"),
    AND($D$68 = "RIGHT", $Q179 &gt; IF($H$68="", 0, $H$68)), $R179,
    FALSE, N("Default case: Return NA()"),
    TRUE, NA()
)</f>
        <v>#N/A</v>
      </c>
      <c r="U179" s="85" t="e" cm="1">
        <f t="array" ref="U179">_xlfn.IFS(
    FALSE, N("Check if X1 shading is ON"),
    $U$48&lt;&gt;"x", NA(),
    FALSE, N("Check if case is 'LEFT' and x axis value less than z score"),
    AND($D$71 = "LEFT", $Q179 &lt; IF($H$71="", 0, $H$71)), $R179,
    FALSE, N("Check if case is 'RIGHT' and x axis value greater than z score"),
    AND($D$71 = "RIGHT", $Q179 &gt; IF($H$71="", 0, $H$71)), $R179,
    FALSE, N("Check if case is 'TWO' and both directions"),
    AND(
        $D$71 = "TWO",
        OR($Q179 &lt; -ABS($H$71), $Q179 &gt; ABS($H$71))
    ), $R179,
    FALSE, N("Default case: Return NA()"),
    TRUE, NA()
)</f>
        <v>#VALUE!</v>
      </c>
      <c r="V179" s="65"/>
      <c r="W179" s="32">
        <v>-0.50000000000000222</v>
      </c>
      <c r="X179" s="32">
        <v>0.30199999999999999</v>
      </c>
      <c r="Y179" s="32">
        <f t="shared" si="28"/>
        <v>0.30199999999999999</v>
      </c>
      <c r="Z179" s="32" t="str">
        <f t="shared" si="29"/>
        <v>x</v>
      </c>
    </row>
    <row r="180" spans="1:26" ht="15.5">
      <c r="A180" s="67"/>
      <c r="B180" s="32"/>
      <c r="C180" s="67">
        <f t="shared" si="42"/>
        <v>-2</v>
      </c>
      <c r="D180" s="67" t="e">
        <f t="shared" ref="D180:D185" si="46">D179</f>
        <v>#N/A</v>
      </c>
      <c r="E180" s="32">
        <v>-2</v>
      </c>
      <c r="F180" s="157">
        <f t="shared" ref="F180:F185" si="47">E180*$D$176</f>
        <v>0</v>
      </c>
      <c r="G180" s="145" t="str">
        <f t="shared" si="43"/>
        <v/>
      </c>
      <c r="H180" s="65"/>
      <c r="I180" s="65"/>
      <c r="J180" s="65"/>
      <c r="K180" s="65"/>
      <c r="L180" s="65"/>
      <c r="M180" s="65"/>
      <c r="N180" s="65"/>
      <c r="O180" s="65"/>
      <c r="P180" s="65"/>
      <c r="Q180" s="84">
        <f t="shared" si="44"/>
        <v>2.4166666666666643</v>
      </c>
      <c r="R180" s="85">
        <f t="shared" si="45"/>
        <v>2.1513440016773775E-2</v>
      </c>
      <c r="S180" s="85" t="e" cm="1">
        <f t="array" ref="S180">_xlfn.IFS(
    FALSE, N("Check if X1 shading is ON"),
    $S$48&lt;&gt;"x", NA(),
    FALSE, N("Check if case is 'LEFT' and x axis value less than z score"),
    AND($D$67 = "LEFT", $Q180 &lt; IF($H$67="", 0, $H$67)), $R180,
    FALSE, N("Check if case is 'RIGHT' and x axis value greater than z score"),
    AND($D$67 = "RIGHT", $Q180 &gt; IF($H$67="", 0, $H$67)), $R180,
    FALSE, N("Check if case is 'TWO' and both directions"),
    AND(
        $D$67 = "TWO",
        OR($Q180 &lt; -ABS($H$67), $Q180 &gt; ABS($H$68))
    ), $R180,
    FALSE, N("Default case: Return NA()"),
    TRUE, NA()
)</f>
        <v>#VALUE!</v>
      </c>
      <c r="T180" s="85" t="e" cm="1">
        <f t="array" ref="T180">_xlfn.IFS(
    FALSE, N("Check if X1 shading is ON"),
    $S$48&lt;&gt;"x", NA(),
    FALSE, N("Check if case is 'LEFT' and x axis value less than z score"),
    AND($D$68 = "LEFT", $Q180 &lt; IF($H$68="", 0, $H$68)), $R180,
    FALSE, N("Check if case is 'RIGHT' and x axis value greater than z score"),
    AND($D$68 = "RIGHT", $Q180 &gt; IF($H$68="", 0, $H$68)), $R180,
    FALSE, N("Default case: Return NA()"),
    TRUE, NA()
)</f>
        <v>#N/A</v>
      </c>
      <c r="U180" s="85" t="e" cm="1">
        <f t="array" ref="U180">_xlfn.IFS(
    FALSE, N("Check if X1 shading is ON"),
    $U$48&lt;&gt;"x", NA(),
    FALSE, N("Check if case is 'LEFT' and x axis value less than z score"),
    AND($D$71 = "LEFT", $Q180 &lt; IF($H$71="", 0, $H$71)), $R180,
    FALSE, N("Check if case is 'RIGHT' and x axis value greater than z score"),
    AND($D$71 = "RIGHT", $Q180 &gt; IF($H$71="", 0, $H$71)), $R180,
    FALSE, N("Check if case is 'TWO' and both directions"),
    AND(
        $D$71 = "TWO",
        OR($Q180 &lt; -ABS($H$71), $Q180 &gt; ABS($H$71))
    ), $R180,
    FALSE, N("Default case: Return NA()"),
    TRUE, NA()
)</f>
        <v>#VALUE!</v>
      </c>
      <c r="V180" s="65"/>
      <c r="W180" s="32">
        <v>-0.33333333333333548</v>
      </c>
      <c r="X180" s="32">
        <v>0.30199999999999999</v>
      </c>
      <c r="Y180" s="32">
        <f t="shared" si="28"/>
        <v>0.30199999999999999</v>
      </c>
      <c r="Z180" s="32" t="str">
        <f t="shared" si="29"/>
        <v>x</v>
      </c>
    </row>
    <row r="181" spans="1:26" ht="15.5">
      <c r="A181" s="67"/>
      <c r="B181" s="32"/>
      <c r="C181" s="67">
        <f t="shared" si="42"/>
        <v>-1</v>
      </c>
      <c r="D181" s="67" t="e">
        <f t="shared" si="46"/>
        <v>#N/A</v>
      </c>
      <c r="E181" s="32">
        <v>-1</v>
      </c>
      <c r="F181" s="157">
        <f t="shared" si="47"/>
        <v>0</v>
      </c>
      <c r="G181" s="145" t="str">
        <f t="shared" si="43"/>
        <v/>
      </c>
      <c r="H181" s="65"/>
      <c r="I181" s="65"/>
      <c r="J181" s="65"/>
      <c r="K181" s="65"/>
      <c r="L181" s="65"/>
      <c r="M181" s="65"/>
      <c r="N181" s="65"/>
      <c r="O181" s="65"/>
      <c r="P181" s="65"/>
      <c r="Q181" s="84">
        <f t="shared" si="44"/>
        <v>2.4583333333333308</v>
      </c>
      <c r="R181" s="85">
        <f t="shared" si="45"/>
        <v>1.9435773384265099E-2</v>
      </c>
      <c r="S181" s="85" t="e" cm="1">
        <f t="array" ref="S181">_xlfn.IFS(
    FALSE, N("Check if X1 shading is ON"),
    $S$48&lt;&gt;"x", NA(),
    FALSE, N("Check if case is 'LEFT' and x axis value less than z score"),
    AND($D$67 = "LEFT", $Q181 &lt; IF($H$67="", 0, $H$67)), $R181,
    FALSE, N("Check if case is 'RIGHT' and x axis value greater than z score"),
    AND($D$67 = "RIGHT", $Q181 &gt; IF($H$67="", 0, $H$67)), $R181,
    FALSE, N("Check if case is 'TWO' and both directions"),
    AND(
        $D$67 = "TWO",
        OR($Q181 &lt; -ABS($H$67), $Q181 &gt; ABS($H$68))
    ), $R181,
    FALSE, N("Default case: Return NA()"),
    TRUE, NA()
)</f>
        <v>#VALUE!</v>
      </c>
      <c r="T181" s="85" t="e" cm="1">
        <f t="array" ref="T181">_xlfn.IFS(
    FALSE, N("Check if X1 shading is ON"),
    $S$48&lt;&gt;"x", NA(),
    FALSE, N("Check if case is 'LEFT' and x axis value less than z score"),
    AND($D$68 = "LEFT", $Q181 &lt; IF($H$68="", 0, $H$68)), $R181,
    FALSE, N("Check if case is 'RIGHT' and x axis value greater than z score"),
    AND($D$68 = "RIGHT", $Q181 &gt; IF($H$68="", 0, $H$68)), $R181,
    FALSE, N("Default case: Return NA()"),
    TRUE, NA()
)</f>
        <v>#N/A</v>
      </c>
      <c r="U181" s="85" t="e" cm="1">
        <f t="array" ref="U181">_xlfn.IFS(
    FALSE, N("Check if X1 shading is ON"),
    $U$48&lt;&gt;"x", NA(),
    FALSE, N("Check if case is 'LEFT' and x axis value less than z score"),
    AND($D$71 = "LEFT", $Q181 &lt; IF($H$71="", 0, $H$71)), $R181,
    FALSE, N("Check if case is 'RIGHT' and x axis value greater than z score"),
    AND($D$71 = "RIGHT", $Q181 &gt; IF($H$71="", 0, $H$71)), $R181,
    FALSE, N("Check if case is 'TWO' and both directions"),
    AND(
        $D$71 = "TWO",
        OR($Q181 &lt; -ABS($H$71), $Q181 &gt; ABS($H$71))
    ), $R181,
    FALSE, N("Default case: Return NA()"),
    TRUE, NA()
)</f>
        <v>#VALUE!</v>
      </c>
      <c r="V181" s="65"/>
      <c r="W181" s="32">
        <v>-0.16666666666666879</v>
      </c>
      <c r="X181" s="32">
        <v>0.30199999999999999</v>
      </c>
      <c r="Y181" s="32">
        <f t="shared" si="28"/>
        <v>0.30199999999999999</v>
      </c>
      <c r="Z181" s="32" t="str">
        <f t="shared" si="29"/>
        <v>x</v>
      </c>
    </row>
    <row r="182" spans="1:26" ht="15.5">
      <c r="A182" s="67"/>
      <c r="B182" s="32"/>
      <c r="C182" s="67">
        <f t="shared" si="42"/>
        <v>0</v>
      </c>
      <c r="D182" s="67" t="e">
        <f t="shared" si="46"/>
        <v>#N/A</v>
      </c>
      <c r="E182" s="161">
        <v>0</v>
      </c>
      <c r="F182" s="157">
        <f t="shared" si="47"/>
        <v>0</v>
      </c>
      <c r="G182" s="145" t="str">
        <f t="shared" si="43"/>
        <v/>
      </c>
      <c r="H182" s="65"/>
      <c r="I182" s="65"/>
      <c r="J182" s="65"/>
      <c r="K182" s="65"/>
      <c r="L182" s="65"/>
      <c r="M182" s="65"/>
      <c r="N182" s="65"/>
      <c r="O182" s="65"/>
      <c r="P182" s="65"/>
      <c r="Q182" s="84">
        <f t="shared" si="44"/>
        <v>2.4999999999999973</v>
      </c>
      <c r="R182" s="85">
        <f t="shared" si="45"/>
        <v>1.7528300493568655E-2</v>
      </c>
      <c r="S182" s="85" t="e" cm="1">
        <f t="array" ref="S182">_xlfn.IFS(
    FALSE, N("Check if X1 shading is ON"),
    $S$48&lt;&gt;"x", NA(),
    FALSE, N("Check if case is 'LEFT' and x axis value less than z score"),
    AND($D$67 = "LEFT", $Q182 &lt; IF($H$67="", 0, $H$67)), $R182,
    FALSE, N("Check if case is 'RIGHT' and x axis value greater than z score"),
    AND($D$67 = "RIGHT", $Q182 &gt; IF($H$67="", 0, $H$67)), $R182,
    FALSE, N("Check if case is 'TWO' and both directions"),
    AND(
        $D$67 = "TWO",
        OR($Q182 &lt; -ABS($H$67), $Q182 &gt; ABS($H$68))
    ), $R182,
    FALSE, N("Default case: Return NA()"),
    TRUE, NA()
)</f>
        <v>#VALUE!</v>
      </c>
      <c r="T182" s="85" t="e" cm="1">
        <f t="array" ref="T182">_xlfn.IFS(
    FALSE, N("Check if X1 shading is ON"),
    $S$48&lt;&gt;"x", NA(),
    FALSE, N("Check if case is 'LEFT' and x axis value less than z score"),
    AND($D$68 = "LEFT", $Q182 &lt; IF($H$68="", 0, $H$68)), $R182,
    FALSE, N("Check if case is 'RIGHT' and x axis value greater than z score"),
    AND($D$68 = "RIGHT", $Q182 &gt; IF($H$68="", 0, $H$68)), $R182,
    FALSE, N("Default case: Return NA()"),
    TRUE, NA()
)</f>
        <v>#N/A</v>
      </c>
      <c r="U182" s="85" t="e" cm="1">
        <f t="array" ref="U182">_xlfn.IFS(
    FALSE, N("Check if X1 shading is ON"),
    $U$48&lt;&gt;"x", NA(),
    FALSE, N("Check if case is 'LEFT' and x axis value less than z score"),
    AND($D$71 = "LEFT", $Q182 &lt; IF($H$71="", 0, $H$71)), $R182,
    FALSE, N("Check if case is 'RIGHT' and x axis value greater than z score"),
    AND($D$71 = "RIGHT", $Q182 &gt; IF($H$71="", 0, $H$71)), $R182,
    FALSE, N("Check if case is 'TWO' and both directions"),
    AND(
        $D$71 = "TWO",
        OR($Q182 &lt; -ABS($H$71), $Q182 &gt; ABS($H$71))
    ), $R182,
    FALSE, N("Default case: Return NA()"),
    TRUE, NA()
)</f>
        <v>#VALUE!</v>
      </c>
      <c r="V182" s="65"/>
      <c r="W182" s="32">
        <v>0.16666666666666449</v>
      </c>
      <c r="X182" s="32">
        <v>0.30199999999999999</v>
      </c>
      <c r="Y182" s="32">
        <f t="shared" si="28"/>
        <v>0.30199999999999999</v>
      </c>
      <c r="Z182" s="32" t="str">
        <f t="shared" si="29"/>
        <v>x</v>
      </c>
    </row>
    <row r="183" spans="1:26" ht="15.5">
      <c r="A183" s="67"/>
      <c r="B183" s="32"/>
      <c r="C183" s="67">
        <f t="shared" si="42"/>
        <v>1</v>
      </c>
      <c r="D183" s="67" t="e">
        <f t="shared" si="46"/>
        <v>#N/A</v>
      </c>
      <c r="E183" s="161">
        <v>1</v>
      </c>
      <c r="F183" s="157">
        <f t="shared" si="47"/>
        <v>0</v>
      </c>
      <c r="G183" s="145" t="str">
        <f t="shared" si="43"/>
        <v/>
      </c>
      <c r="H183" s="65"/>
      <c r="I183" s="65"/>
      <c r="J183" s="65"/>
      <c r="K183" s="65"/>
      <c r="L183" s="65"/>
      <c r="M183" s="65"/>
      <c r="N183" s="65"/>
      <c r="O183" s="65"/>
      <c r="P183" s="65"/>
      <c r="Q183" s="84">
        <f t="shared" si="44"/>
        <v>2.5416666666666639</v>
      </c>
      <c r="R183" s="85">
        <f t="shared" si="45"/>
        <v>1.5780610826231976E-2</v>
      </c>
      <c r="S183" s="85" t="e" cm="1">
        <f t="array" ref="S183">_xlfn.IFS(
    FALSE, N("Check if X1 shading is ON"),
    $S$48&lt;&gt;"x", NA(),
    FALSE, N("Check if case is 'LEFT' and x axis value less than z score"),
    AND($D$67 = "LEFT", $Q183 &lt; IF($H$67="", 0, $H$67)), $R183,
    FALSE, N("Check if case is 'RIGHT' and x axis value greater than z score"),
    AND($D$67 = "RIGHT", $Q183 &gt; IF($H$67="", 0, $H$67)), $R183,
    FALSE, N("Check if case is 'TWO' and both directions"),
    AND(
        $D$67 = "TWO",
        OR($Q183 &lt; -ABS($H$67), $Q183 &gt; ABS($H$68))
    ), $R183,
    FALSE, N("Default case: Return NA()"),
    TRUE, NA()
)</f>
        <v>#VALUE!</v>
      </c>
      <c r="T183" s="85" t="e" cm="1">
        <f t="array" ref="T183">_xlfn.IFS(
    FALSE, N("Check if X1 shading is ON"),
    $S$48&lt;&gt;"x", NA(),
    FALSE, N("Check if case is 'LEFT' and x axis value less than z score"),
    AND($D$68 = "LEFT", $Q183 &lt; IF($H$68="", 0, $H$68)), $R183,
    FALSE, N("Check if case is 'RIGHT' and x axis value greater than z score"),
    AND($D$68 = "RIGHT", $Q183 &gt; IF($H$68="", 0, $H$68)), $R183,
    FALSE, N("Default case: Return NA()"),
    TRUE, NA()
)</f>
        <v>#N/A</v>
      </c>
      <c r="U183" s="85" t="e" cm="1">
        <f t="array" ref="U183">_xlfn.IFS(
    FALSE, N("Check if X1 shading is ON"),
    $U$48&lt;&gt;"x", NA(),
    FALSE, N("Check if case is 'LEFT' and x axis value less than z score"),
    AND($D$71 = "LEFT", $Q183 &lt; IF($H$71="", 0, $H$71)), $R183,
    FALSE, N("Check if case is 'RIGHT' and x axis value greater than z score"),
    AND($D$71 = "RIGHT", $Q183 &gt; IF($H$71="", 0, $H$71)), $R183,
    FALSE, N("Check if case is 'TWO' and both directions"),
    AND(
        $D$71 = "TWO",
        OR($Q183 &lt; -ABS($H$71), $Q183 &gt; ABS($H$71))
    ), $R183,
    FALSE, N("Default case: Return NA()"),
    TRUE, NA()
)</f>
        <v>#VALUE!</v>
      </c>
      <c r="V183" s="65"/>
      <c r="W183" s="32">
        <v>0.33333333333333115</v>
      </c>
      <c r="X183" s="32">
        <v>0.30199999999999999</v>
      </c>
      <c r="Y183" s="32">
        <f t="shared" si="28"/>
        <v>0.30199999999999999</v>
      </c>
      <c r="Z183" s="32" t="str">
        <f t="shared" si="29"/>
        <v>x</v>
      </c>
    </row>
    <row r="184" spans="1:26" ht="15.5">
      <c r="A184" s="67"/>
      <c r="B184" s="32"/>
      <c r="C184" s="67">
        <f t="shared" si="42"/>
        <v>2</v>
      </c>
      <c r="D184" s="67" t="e">
        <f t="shared" si="46"/>
        <v>#N/A</v>
      </c>
      <c r="E184" s="161">
        <v>2</v>
      </c>
      <c r="F184" s="157">
        <f t="shared" si="47"/>
        <v>0</v>
      </c>
      <c r="G184" s="145" t="str">
        <f t="shared" si="43"/>
        <v/>
      </c>
      <c r="H184" s="65"/>
      <c r="I184" s="65"/>
      <c r="J184" s="65"/>
      <c r="K184" s="65"/>
      <c r="L184" s="65"/>
      <c r="M184" s="65"/>
      <c r="N184" s="65"/>
      <c r="O184" s="65"/>
      <c r="P184" s="65"/>
      <c r="Q184" s="84">
        <f t="shared" si="44"/>
        <v>2.5833333333333304</v>
      </c>
      <c r="R184" s="85">
        <f t="shared" si="45"/>
        <v>1.4182533754437414E-2</v>
      </c>
      <c r="S184" s="85" t="e" cm="1">
        <f t="array" ref="S184">_xlfn.IFS(
    FALSE, N("Check if X1 shading is ON"),
    $S$48&lt;&gt;"x", NA(),
    FALSE, N("Check if case is 'LEFT' and x axis value less than z score"),
    AND($D$67 = "LEFT", $Q184 &lt; IF($H$67="", 0, $H$67)), $R184,
    FALSE, N("Check if case is 'RIGHT' and x axis value greater than z score"),
    AND($D$67 = "RIGHT", $Q184 &gt; IF($H$67="", 0, $H$67)), $R184,
    FALSE, N("Check if case is 'TWO' and both directions"),
    AND(
        $D$67 = "TWO",
        OR($Q184 &lt; -ABS($H$67), $Q184 &gt; ABS($H$68))
    ), $R184,
    FALSE, N("Default case: Return NA()"),
    TRUE, NA()
)</f>
        <v>#VALUE!</v>
      </c>
      <c r="T184" s="85" t="e" cm="1">
        <f t="array" ref="T184">_xlfn.IFS(
    FALSE, N("Check if X1 shading is ON"),
    $S$48&lt;&gt;"x", NA(),
    FALSE, N("Check if case is 'LEFT' and x axis value less than z score"),
    AND($D$68 = "LEFT", $Q184 &lt; IF($H$68="", 0, $H$68)), $R184,
    FALSE, N("Check if case is 'RIGHT' and x axis value greater than z score"),
    AND($D$68 = "RIGHT", $Q184 &gt; IF($H$68="", 0, $H$68)), $R184,
    FALSE, N("Default case: Return NA()"),
    TRUE, NA()
)</f>
        <v>#N/A</v>
      </c>
      <c r="U184" s="85" t="e" cm="1">
        <f t="array" ref="U184">_xlfn.IFS(
    FALSE, N("Check if X1 shading is ON"),
    $U$48&lt;&gt;"x", NA(),
    FALSE, N("Check if case is 'LEFT' and x axis value less than z score"),
    AND($D$71 = "LEFT", $Q184 &lt; IF($H$71="", 0, $H$71)), $R184,
    FALSE, N("Check if case is 'RIGHT' and x axis value greater than z score"),
    AND($D$71 = "RIGHT", $Q184 &gt; IF($H$71="", 0, $H$71)), $R184,
    FALSE, N("Check if case is 'TWO' and both directions"),
    AND(
        $D$71 = "TWO",
        OR($Q184 &lt; -ABS($H$71), $Q184 &gt; ABS($H$71))
    ), $R184,
    FALSE, N("Default case: Return NA()"),
    TRUE, NA()
)</f>
        <v>#VALUE!</v>
      </c>
      <c r="V184" s="65"/>
      <c r="W184" s="32">
        <v>0.49999999999999789</v>
      </c>
      <c r="X184" s="32">
        <v>0.30199999999999999</v>
      </c>
      <c r="Y184" s="32">
        <f t="shared" si="28"/>
        <v>0.30199999999999999</v>
      </c>
      <c r="Z184" s="32" t="str">
        <f t="shared" si="29"/>
        <v>x</v>
      </c>
    </row>
    <row r="185" spans="1:26" ht="15.5">
      <c r="A185" s="67"/>
      <c r="B185" s="32"/>
      <c r="C185" s="67">
        <f>C164</f>
        <v>3</v>
      </c>
      <c r="D185" s="67" t="e">
        <f t="shared" si="46"/>
        <v>#N/A</v>
      </c>
      <c r="E185" s="161">
        <v>3</v>
      </c>
      <c r="F185" s="157">
        <f t="shared" si="47"/>
        <v>0</v>
      </c>
      <c r="G185" s="145" t="str">
        <f t="shared" si="43"/>
        <v/>
      </c>
      <c r="H185" s="65"/>
      <c r="I185" s="65"/>
      <c r="J185" s="65"/>
      <c r="K185" s="65"/>
      <c r="L185" s="65"/>
      <c r="M185" s="65"/>
      <c r="N185" s="65"/>
      <c r="O185" s="65"/>
      <c r="P185" s="65"/>
      <c r="Q185" s="84">
        <f t="shared" si="44"/>
        <v>2.6249999999999969</v>
      </c>
      <c r="R185" s="85">
        <f t="shared" si="45"/>
        <v>1.2724181596831535E-2</v>
      </c>
      <c r="S185" s="85" t="e" cm="1">
        <f t="array" ref="S185">_xlfn.IFS(
    FALSE, N("Check if X1 shading is ON"),
    $S$48&lt;&gt;"x", NA(),
    FALSE, N("Check if case is 'LEFT' and x axis value less than z score"),
    AND($D$67 = "LEFT", $Q185 &lt; IF($H$67="", 0, $H$67)), $R185,
    FALSE, N("Check if case is 'RIGHT' and x axis value greater than z score"),
    AND($D$67 = "RIGHT", $Q185 &gt; IF($H$67="", 0, $H$67)), $R185,
    FALSE, N("Check if case is 'TWO' and both directions"),
    AND(
        $D$67 = "TWO",
        OR($Q185 &lt; -ABS($H$67), $Q185 &gt; ABS($H$68))
    ), $R185,
    FALSE, N("Default case: Return NA()"),
    TRUE, NA()
)</f>
        <v>#VALUE!</v>
      </c>
      <c r="T185" s="85" t="e" cm="1">
        <f t="array" ref="T185">_xlfn.IFS(
    FALSE, N("Check if X1 shading is ON"),
    $S$48&lt;&gt;"x", NA(),
    FALSE, N("Check if case is 'LEFT' and x axis value less than z score"),
    AND($D$68 = "LEFT", $Q185 &lt; IF($H$68="", 0, $H$68)), $R185,
    FALSE, N("Check if case is 'RIGHT' and x axis value greater than z score"),
    AND($D$68 = "RIGHT", $Q185 &gt; IF($H$68="", 0, $H$68)), $R185,
    FALSE, N("Default case: Return NA()"),
    TRUE, NA()
)</f>
        <v>#N/A</v>
      </c>
      <c r="U185" s="85" t="e" cm="1">
        <f t="array" ref="U185">_xlfn.IFS(
    FALSE, N("Check if X1 shading is ON"),
    $U$48&lt;&gt;"x", NA(),
    FALSE, N("Check if case is 'LEFT' and x axis value less than z score"),
    AND($D$71 = "LEFT", $Q185 &lt; IF($H$71="", 0, $H$71)), $R185,
    FALSE, N("Check if case is 'RIGHT' and x axis value greater than z score"),
    AND($D$71 = "RIGHT", $Q185 &gt; IF($H$71="", 0, $H$71)), $R185,
    FALSE, N("Check if case is 'TWO' and both directions"),
    AND(
        $D$71 = "TWO",
        OR($Q185 &lt; -ABS($H$71), $Q185 &gt; ABS($H$71))
    ), $R185,
    FALSE, N("Default case: Return NA()"),
    TRUE, NA()
)</f>
        <v>#VALUE!</v>
      </c>
      <c r="V185" s="65"/>
      <c r="W185" s="32">
        <v>0.66666666666666441</v>
      </c>
      <c r="X185" s="32">
        <v>0.30199999999999999</v>
      </c>
      <c r="Y185" s="32">
        <f t="shared" si="28"/>
        <v>0.30199999999999999</v>
      </c>
      <c r="Z185" s="32" t="str">
        <f t="shared" si="29"/>
        <v>x</v>
      </c>
    </row>
    <row r="186" spans="1:26" ht="15.5">
      <c r="A186" s="67"/>
      <c r="B186" s="32"/>
      <c r="C186" s="32"/>
      <c r="D186" s="67"/>
      <c r="E186" s="67"/>
      <c r="F186" s="67"/>
      <c r="G186" s="65"/>
      <c r="H186" s="65"/>
      <c r="I186" s="65"/>
      <c r="J186" s="65"/>
      <c r="K186" s="65"/>
      <c r="L186" s="65"/>
      <c r="M186" s="65"/>
      <c r="N186" s="65"/>
      <c r="O186" s="65"/>
      <c r="P186" s="65"/>
      <c r="Q186" s="84">
        <f t="shared" si="44"/>
        <v>2.6666666666666634</v>
      </c>
      <c r="R186" s="85">
        <f t="shared" si="45"/>
        <v>1.1395986023797539E-2</v>
      </c>
      <c r="S186" s="85" t="e" cm="1">
        <f t="array" ref="S186">_xlfn.IFS(
    FALSE, N("Check if X1 shading is ON"),
    $S$48&lt;&gt;"x", NA(),
    FALSE, N("Check if case is 'LEFT' and x axis value less than z score"),
    AND($D$67 = "LEFT", $Q186 &lt; IF($H$67="", 0, $H$67)), $R186,
    FALSE, N("Check if case is 'RIGHT' and x axis value greater than z score"),
    AND($D$67 = "RIGHT", $Q186 &gt; IF($H$67="", 0, $H$67)), $R186,
    FALSE, N("Check if case is 'TWO' and both directions"),
    AND(
        $D$67 = "TWO",
        OR($Q186 &lt; -ABS($H$67), $Q186 &gt; ABS($H$68))
    ), $R186,
    FALSE, N("Default case: Return NA()"),
    TRUE, NA()
)</f>
        <v>#VALUE!</v>
      </c>
      <c r="T186" s="85" t="e" cm="1">
        <f t="array" ref="T186">_xlfn.IFS(
    FALSE, N("Check if X1 shading is ON"),
    $S$48&lt;&gt;"x", NA(),
    FALSE, N("Check if case is 'LEFT' and x axis value less than z score"),
    AND($D$68 = "LEFT", $Q186 &lt; IF($H$68="", 0, $H$68)), $R186,
    FALSE, N("Check if case is 'RIGHT' and x axis value greater than z score"),
    AND($D$68 = "RIGHT", $Q186 &gt; IF($H$68="", 0, $H$68)), $R186,
    FALSE, N("Default case: Return NA()"),
    TRUE, NA()
)</f>
        <v>#N/A</v>
      </c>
      <c r="U186" s="85" t="e" cm="1">
        <f t="array" ref="U186">_xlfn.IFS(
    FALSE, N("Check if X1 shading is ON"),
    $U$48&lt;&gt;"x", NA(),
    FALSE, N("Check if case is 'LEFT' and x axis value less than z score"),
    AND($D$71 = "LEFT", $Q186 &lt; IF($H$71="", 0, $H$71)), $R186,
    FALSE, N("Check if case is 'RIGHT' and x axis value greater than z score"),
    AND($D$71 = "RIGHT", $Q186 &gt; IF($H$71="", 0, $H$71)), $R186,
    FALSE, N("Check if case is 'TWO' and both directions"),
    AND(
        $D$71 = "TWO",
        OR($Q186 &lt; -ABS($H$71), $Q186 &gt; ABS($H$71))
    ), $R186,
    FALSE, N("Default case: Return NA()"),
    TRUE, NA()
)</f>
        <v>#VALUE!</v>
      </c>
      <c r="V186" s="65"/>
      <c r="W186" s="32">
        <v>-0.50000000000000222</v>
      </c>
      <c r="X186" s="32">
        <v>0.32600000000000001</v>
      </c>
      <c r="Y186" s="32">
        <f t="shared" si="28"/>
        <v>0.32600000000000001</v>
      </c>
      <c r="Z186" s="32" t="str">
        <f t="shared" si="29"/>
        <v>x</v>
      </c>
    </row>
    <row r="187" spans="1:26" ht="15.5">
      <c r="A187" s="67"/>
      <c r="B187" s="32"/>
      <c r="C187" s="32"/>
      <c r="D187" s="67"/>
      <c r="E187" s="67"/>
      <c r="F187" s="67"/>
      <c r="G187" s="65"/>
      <c r="H187" s="65"/>
      <c r="I187" s="65"/>
      <c r="J187" s="65"/>
      <c r="K187" s="65"/>
      <c r="L187" s="65"/>
      <c r="M187" s="65"/>
      <c r="N187" s="65"/>
      <c r="O187" s="65"/>
      <c r="P187" s="65"/>
      <c r="Q187" s="84">
        <f t="shared" si="44"/>
        <v>2.7083333333333299</v>
      </c>
      <c r="R187" s="85">
        <f t="shared" si="45"/>
        <v>1.0188728126088738E-2</v>
      </c>
      <c r="S187" s="85" t="e" cm="1">
        <f t="array" ref="S187">_xlfn.IFS(
    FALSE, N("Check if X1 shading is ON"),
    $S$48&lt;&gt;"x", NA(),
    FALSE, N("Check if case is 'LEFT' and x axis value less than z score"),
    AND($D$67 = "LEFT", $Q187 &lt; IF($H$67="", 0, $H$67)), $R187,
    FALSE, N("Check if case is 'RIGHT' and x axis value greater than z score"),
    AND($D$67 = "RIGHT", $Q187 &gt; IF($H$67="", 0, $H$67)), $R187,
    FALSE, N("Check if case is 'TWO' and both directions"),
    AND(
        $D$67 = "TWO",
        OR($Q187 &lt; -ABS($H$67), $Q187 &gt; ABS($H$68))
    ), $R187,
    FALSE, N("Default case: Return NA()"),
    TRUE, NA()
)</f>
        <v>#VALUE!</v>
      </c>
      <c r="T187" s="85" t="e" cm="1">
        <f t="array" ref="T187">_xlfn.IFS(
    FALSE, N("Check if X1 shading is ON"),
    $S$48&lt;&gt;"x", NA(),
    FALSE, N("Check if case is 'LEFT' and x axis value less than z score"),
    AND($D$68 = "LEFT", $Q187 &lt; IF($H$68="", 0, $H$68)), $R187,
    FALSE, N("Check if case is 'RIGHT' and x axis value greater than z score"),
    AND($D$68 = "RIGHT", $Q187 &gt; IF($H$68="", 0, $H$68)), $R187,
    FALSE, N("Default case: Return NA()"),
    TRUE, NA()
)</f>
        <v>#N/A</v>
      </c>
      <c r="U187" s="85" t="e" cm="1">
        <f t="array" ref="U187">_xlfn.IFS(
    FALSE, N("Check if X1 shading is ON"),
    $U$48&lt;&gt;"x", NA(),
    FALSE, N("Check if case is 'LEFT' and x axis value less than z score"),
    AND($D$71 = "LEFT", $Q187 &lt; IF($H$71="", 0, $H$71)), $R187,
    FALSE, N("Check if case is 'RIGHT' and x axis value greater than z score"),
    AND($D$71 = "RIGHT", $Q187 &gt; IF($H$71="", 0, $H$71)), $R187,
    FALSE, N("Check if case is 'TWO' and both directions"),
    AND(
        $D$71 = "TWO",
        OR($Q187 &lt; -ABS($H$71), $Q187 &gt; ABS($H$71))
    ), $R187,
    FALSE, N("Default case: Return NA()"),
    TRUE, NA()
)</f>
        <v>#VALUE!</v>
      </c>
      <c r="V187" s="65"/>
      <c r="W187" s="32">
        <v>-0.33333333333333548</v>
      </c>
      <c r="X187" s="32">
        <v>0.32600000000000001</v>
      </c>
      <c r="Y187" s="32">
        <f t="shared" si="28"/>
        <v>0.32600000000000001</v>
      </c>
      <c r="Z187" s="32" t="str">
        <f t="shared" si="29"/>
        <v>x</v>
      </c>
    </row>
    <row r="188" spans="1:26" ht="15.5">
      <c r="A188" s="67"/>
      <c r="B188" s="32"/>
      <c r="C188" s="32"/>
      <c r="D188" s="67"/>
      <c r="E188" s="67"/>
      <c r="F188" s="67"/>
      <c r="G188" s="65"/>
      <c r="H188" s="65"/>
      <c r="I188" s="65"/>
      <c r="J188" s="65"/>
      <c r="K188" s="104"/>
      <c r="L188" s="104"/>
      <c r="M188" s="104"/>
      <c r="N188" s="65"/>
      <c r="O188" s="65"/>
      <c r="P188" s="65"/>
      <c r="Q188" s="84">
        <f t="shared" si="44"/>
        <v>2.7499999999999964</v>
      </c>
      <c r="R188" s="85">
        <f t="shared" si="45"/>
        <v>9.0935625015911431E-3</v>
      </c>
      <c r="S188" s="85" t="e" cm="1">
        <f t="array" ref="S188">_xlfn.IFS(
    FALSE, N("Check if X1 shading is ON"),
    $S$48&lt;&gt;"x", NA(),
    FALSE, N("Check if case is 'LEFT' and x axis value less than z score"),
    AND($D$67 = "LEFT", $Q188 &lt; IF($H$67="", 0, $H$67)), $R188,
    FALSE, N("Check if case is 'RIGHT' and x axis value greater than z score"),
    AND($D$67 = "RIGHT", $Q188 &gt; IF($H$67="", 0, $H$67)), $R188,
    FALSE, N("Check if case is 'TWO' and both directions"),
    AND(
        $D$67 = "TWO",
        OR($Q188 &lt; -ABS($H$67), $Q188 &gt; ABS($H$68))
    ), $R188,
    FALSE, N("Default case: Return NA()"),
    TRUE, NA()
)</f>
        <v>#VALUE!</v>
      </c>
      <c r="T188" s="85" t="e" cm="1">
        <f t="array" ref="T188">_xlfn.IFS(
    FALSE, N("Check if X1 shading is ON"),
    $S$48&lt;&gt;"x", NA(),
    FALSE, N("Check if case is 'LEFT' and x axis value less than z score"),
    AND($D$68 = "LEFT", $Q188 &lt; IF($H$68="", 0, $H$68)), $R188,
    FALSE, N("Check if case is 'RIGHT' and x axis value greater than z score"),
    AND($D$68 = "RIGHT", $Q188 &gt; IF($H$68="", 0, $H$68)), $R188,
    FALSE, N("Default case: Return NA()"),
    TRUE, NA()
)</f>
        <v>#N/A</v>
      </c>
      <c r="U188" s="85" t="e" cm="1">
        <f t="array" ref="U188">_xlfn.IFS(
    FALSE, N("Check if X1 shading is ON"),
    $U$48&lt;&gt;"x", NA(),
    FALSE, N("Check if case is 'LEFT' and x axis value less than z score"),
    AND($D$71 = "LEFT", $Q188 &lt; IF($H$71="", 0, $H$71)), $R188,
    FALSE, N("Check if case is 'RIGHT' and x axis value greater than z score"),
    AND($D$71 = "RIGHT", $Q188 &gt; IF($H$71="", 0, $H$71)), $R188,
    FALSE, N("Check if case is 'TWO' and both directions"),
    AND(
        $D$71 = "TWO",
        OR($Q188 &lt; -ABS($H$71), $Q188 &gt; ABS($H$71))
    ), $R188,
    FALSE, N("Default case: Return NA()"),
    TRUE, NA()
)</f>
        <v>#VALUE!</v>
      </c>
      <c r="V188" s="65"/>
      <c r="W188" s="32">
        <v>-0.16666666666666879</v>
      </c>
      <c r="X188" s="32">
        <v>0.32600000000000001</v>
      </c>
      <c r="Y188" s="32">
        <f t="shared" si="28"/>
        <v>0.32600000000000001</v>
      </c>
      <c r="Z188" s="32" t="str">
        <f t="shared" si="29"/>
        <v>x</v>
      </c>
    </row>
    <row r="189" spans="1:26" ht="15.5">
      <c r="A189" s="104"/>
      <c r="B189" s="104"/>
      <c r="C189" s="104"/>
      <c r="D189" s="104"/>
      <c r="E189" s="104"/>
      <c r="F189" s="104"/>
      <c r="G189" s="104"/>
      <c r="H189" s="104"/>
      <c r="I189" s="104"/>
      <c r="J189" s="104"/>
      <c r="K189" s="104"/>
      <c r="L189" s="104"/>
      <c r="M189" s="104"/>
      <c r="N189" s="65"/>
      <c r="O189" s="65"/>
      <c r="P189" s="65"/>
      <c r="Q189" s="84">
        <f t="shared" si="44"/>
        <v>2.791666666666663</v>
      </c>
      <c r="R189" s="85">
        <f t="shared" si="45"/>
        <v>8.1020357469785802E-3</v>
      </c>
      <c r="S189" s="85" t="e" cm="1">
        <f t="array" ref="S189">_xlfn.IFS(
    FALSE, N("Check if X1 shading is ON"),
    $S$48&lt;&gt;"x", NA(),
    FALSE, N("Check if case is 'LEFT' and x axis value less than z score"),
    AND($D$67 = "LEFT", $Q189 &lt; IF($H$67="", 0, $H$67)), $R189,
    FALSE, N("Check if case is 'RIGHT' and x axis value greater than z score"),
    AND($D$67 = "RIGHT", $Q189 &gt; IF($H$67="", 0, $H$67)), $R189,
    FALSE, N("Check if case is 'TWO' and both directions"),
    AND(
        $D$67 = "TWO",
        OR($Q189 &lt; -ABS($H$67), $Q189 &gt; ABS($H$68))
    ), $R189,
    FALSE, N("Default case: Return NA()"),
    TRUE, NA()
)</f>
        <v>#VALUE!</v>
      </c>
      <c r="T189" s="85" t="e" cm="1">
        <f t="array" ref="T189">_xlfn.IFS(
    FALSE, N("Check if X1 shading is ON"),
    $S$48&lt;&gt;"x", NA(),
    FALSE, N("Check if case is 'LEFT' and x axis value less than z score"),
    AND($D$68 = "LEFT", $Q189 &lt; IF($H$68="", 0, $H$68)), $R189,
    FALSE, N("Check if case is 'RIGHT' and x axis value greater than z score"),
    AND($D$68 = "RIGHT", $Q189 &gt; IF($H$68="", 0, $H$68)), $R189,
    FALSE, N("Default case: Return NA()"),
    TRUE, NA()
)</f>
        <v>#N/A</v>
      </c>
      <c r="U189" s="85" t="e" cm="1">
        <f t="array" ref="U189">_xlfn.IFS(
    FALSE, N("Check if X1 shading is ON"),
    $U$48&lt;&gt;"x", NA(),
    FALSE, N("Check if case is 'LEFT' and x axis value less than z score"),
    AND($D$71 = "LEFT", $Q189 &lt; IF($H$71="", 0, $H$71)), $R189,
    FALSE, N("Check if case is 'RIGHT' and x axis value greater than z score"),
    AND($D$71 = "RIGHT", $Q189 &gt; IF($H$71="", 0, $H$71)), $R189,
    FALSE, N("Check if case is 'TWO' and both directions"),
    AND(
        $D$71 = "TWO",
        OR($Q189 &lt; -ABS($H$71), $Q189 &gt; ABS($H$71))
    ), $R189,
    FALSE, N("Default case: Return NA()"),
    TRUE, NA()
)</f>
        <v>#VALUE!</v>
      </c>
      <c r="V189" s="65"/>
      <c r="W189" s="32">
        <v>0.16666666666666449</v>
      </c>
      <c r="X189" s="32">
        <v>0.32600000000000001</v>
      </c>
      <c r="Y189" s="32">
        <f t="shared" si="28"/>
        <v>0.32600000000000001</v>
      </c>
      <c r="Z189" s="32" t="str">
        <f t="shared" si="29"/>
        <v>x</v>
      </c>
    </row>
    <row r="190" spans="1:26" ht="15.5">
      <c r="A190" s="104"/>
      <c r="B190" s="104"/>
      <c r="C190" s="104"/>
      <c r="D190" s="104"/>
      <c r="E190" s="104"/>
      <c r="F190" s="104"/>
      <c r="G190" s="104"/>
      <c r="H190" s="104"/>
      <c r="I190" s="104"/>
      <c r="J190" s="104"/>
      <c r="K190" s="104"/>
      <c r="L190" s="104"/>
      <c r="M190" s="104"/>
      <c r="N190" s="65"/>
      <c r="O190" s="65"/>
      <c r="P190" s="65"/>
      <c r="Q190" s="84">
        <f t="shared" si="44"/>
        <v>2.8333333333333295</v>
      </c>
      <c r="R190" s="85">
        <f t="shared" si="45"/>
        <v>7.2060997646093061E-3</v>
      </c>
      <c r="S190" s="85" t="e" cm="1">
        <f t="array" ref="S190">_xlfn.IFS(
    FALSE, N("Check if X1 shading is ON"),
    $S$48&lt;&gt;"x", NA(),
    FALSE, N("Check if case is 'LEFT' and x axis value less than z score"),
    AND($D$67 = "LEFT", $Q190 &lt; IF($H$67="", 0, $H$67)), $R190,
    FALSE, N("Check if case is 'RIGHT' and x axis value greater than z score"),
    AND($D$67 = "RIGHT", $Q190 &gt; IF($H$67="", 0, $H$67)), $R190,
    FALSE, N("Check if case is 'TWO' and both directions"),
    AND(
        $D$67 = "TWO",
        OR($Q190 &lt; -ABS($H$67), $Q190 &gt; ABS($H$68))
    ), $R190,
    FALSE, N("Default case: Return NA()"),
    TRUE, NA()
)</f>
        <v>#VALUE!</v>
      </c>
      <c r="T190" s="85" t="e" cm="1">
        <f t="array" ref="T190">_xlfn.IFS(
    FALSE, N("Check if X1 shading is ON"),
    $S$48&lt;&gt;"x", NA(),
    FALSE, N("Check if case is 'LEFT' and x axis value less than z score"),
    AND($D$68 = "LEFT", $Q190 &lt; IF($H$68="", 0, $H$68)), $R190,
    FALSE, N("Check if case is 'RIGHT' and x axis value greater than z score"),
    AND($D$68 = "RIGHT", $Q190 &gt; IF($H$68="", 0, $H$68)), $R190,
    FALSE, N("Default case: Return NA()"),
    TRUE, NA()
)</f>
        <v>#N/A</v>
      </c>
      <c r="U190" s="85" t="e" cm="1">
        <f t="array" ref="U190">_xlfn.IFS(
    FALSE, N("Check if X1 shading is ON"),
    $U$48&lt;&gt;"x", NA(),
    FALSE, N("Check if case is 'LEFT' and x axis value less than z score"),
    AND($D$71 = "LEFT", $Q190 &lt; IF($H$71="", 0, $H$71)), $R190,
    FALSE, N("Check if case is 'RIGHT' and x axis value greater than z score"),
    AND($D$71 = "RIGHT", $Q190 &gt; IF($H$71="", 0, $H$71)), $R190,
    FALSE, N("Check if case is 'TWO' and both directions"),
    AND(
        $D$71 = "TWO",
        OR($Q190 &lt; -ABS($H$71), $Q190 &gt; ABS($H$71))
    ), $R190,
    FALSE, N("Default case: Return NA()"),
    TRUE, NA()
)</f>
        <v>#VALUE!</v>
      </c>
      <c r="V190" s="65"/>
      <c r="W190" s="32">
        <v>0.33333333333333115</v>
      </c>
      <c r="X190" s="32">
        <v>0.32600000000000001</v>
      </c>
      <c r="Y190" s="32">
        <f t="shared" si="28"/>
        <v>0.32600000000000001</v>
      </c>
      <c r="Z190" s="32" t="str">
        <f t="shared" si="29"/>
        <v>x</v>
      </c>
    </row>
    <row r="191" spans="1:26" ht="15.5">
      <c r="A191" s="104"/>
      <c r="B191" s="104"/>
      <c r="C191" s="104"/>
      <c r="D191" s="104"/>
      <c r="E191" s="104"/>
      <c r="F191" s="104"/>
      <c r="G191" s="104"/>
      <c r="H191" s="104"/>
      <c r="I191" s="104"/>
      <c r="J191" s="104"/>
      <c r="K191" s="104"/>
      <c r="L191" s="104"/>
      <c r="M191" s="104"/>
      <c r="N191" s="65"/>
      <c r="O191" s="65"/>
      <c r="P191" s="65"/>
      <c r="Q191" s="84">
        <f t="shared" si="44"/>
        <v>2.874999999999996</v>
      </c>
      <c r="R191" s="85">
        <f t="shared" si="45"/>
        <v>6.3981203107236302E-3</v>
      </c>
      <c r="S191" s="85" t="e" cm="1">
        <f t="array" ref="S191">_xlfn.IFS(
    FALSE, N("Check if X1 shading is ON"),
    $S$48&lt;&gt;"x", NA(),
    FALSE, N("Check if case is 'LEFT' and x axis value less than z score"),
    AND($D$67 = "LEFT", $Q191 &lt; IF($H$67="", 0, $H$67)), $R191,
    FALSE, N("Check if case is 'RIGHT' and x axis value greater than z score"),
    AND($D$67 = "RIGHT", $Q191 &gt; IF($H$67="", 0, $H$67)), $R191,
    FALSE, N("Check if case is 'TWO' and both directions"),
    AND(
        $D$67 = "TWO",
        OR($Q191 &lt; -ABS($H$67), $Q191 &gt; ABS($H$68))
    ), $R191,
    FALSE, N("Default case: Return NA()"),
    TRUE, NA()
)</f>
        <v>#VALUE!</v>
      </c>
      <c r="T191" s="85" t="e" cm="1">
        <f t="array" ref="T191">_xlfn.IFS(
    FALSE, N("Check if X1 shading is ON"),
    $S$48&lt;&gt;"x", NA(),
    FALSE, N("Check if case is 'LEFT' and x axis value less than z score"),
    AND($D$68 = "LEFT", $Q191 &lt; IF($H$68="", 0, $H$68)), $R191,
    FALSE, N("Check if case is 'RIGHT' and x axis value greater than z score"),
    AND($D$68 = "RIGHT", $Q191 &gt; IF($H$68="", 0, $H$68)), $R191,
    FALSE, N("Default case: Return NA()"),
    TRUE, NA()
)</f>
        <v>#N/A</v>
      </c>
      <c r="U191" s="85" t="e" cm="1">
        <f t="array" ref="U191">_xlfn.IFS(
    FALSE, N("Check if X1 shading is ON"),
    $U$48&lt;&gt;"x", NA(),
    FALSE, N("Check if case is 'LEFT' and x axis value less than z score"),
    AND($D$71 = "LEFT", $Q191 &lt; IF($H$71="", 0, $H$71)), $R191,
    FALSE, N("Check if case is 'RIGHT' and x axis value greater than z score"),
    AND($D$71 = "RIGHT", $Q191 &gt; IF($H$71="", 0, $H$71)), $R191,
    FALSE, N("Check if case is 'TWO' and both directions"),
    AND(
        $D$71 = "TWO",
        OR($Q191 &lt; -ABS($H$71), $Q191 &gt; ABS($H$71))
    ), $R191,
    FALSE, N("Default case: Return NA()"),
    TRUE, NA()
)</f>
        <v>#VALUE!</v>
      </c>
      <c r="V191" s="65"/>
      <c r="W191" s="32">
        <v>0.49999999999999789</v>
      </c>
      <c r="X191" s="32">
        <v>0.32600000000000001</v>
      </c>
      <c r="Y191" s="32">
        <f t="shared" si="28"/>
        <v>0.32600000000000001</v>
      </c>
      <c r="Z191" s="32" t="str">
        <f t="shared" si="29"/>
        <v>x</v>
      </c>
    </row>
    <row r="192" spans="1:26" ht="15.5">
      <c r="A192" s="104"/>
      <c r="B192" s="104"/>
      <c r="C192" s="104"/>
      <c r="D192" s="104"/>
      <c r="E192" s="104"/>
      <c r="F192" s="104"/>
      <c r="G192" s="104"/>
      <c r="H192" s="104"/>
      <c r="I192" s="104"/>
      <c r="J192" s="104"/>
      <c r="K192" s="104"/>
      <c r="L192" s="104"/>
      <c r="M192" s="104"/>
      <c r="N192" s="65"/>
      <c r="O192" s="65"/>
      <c r="P192" s="65"/>
      <c r="Q192" s="84">
        <f t="shared" si="44"/>
        <v>2.9166666666666625</v>
      </c>
      <c r="R192" s="85">
        <f t="shared" si="45"/>
        <v>5.6708812194459562E-3</v>
      </c>
      <c r="S192" s="85" t="e" cm="1">
        <f t="array" ref="S192">_xlfn.IFS(
    FALSE, N("Check if X1 shading is ON"),
    $S$48&lt;&gt;"x", NA(),
    FALSE, N("Check if case is 'LEFT' and x axis value less than z score"),
    AND($D$67 = "LEFT", $Q192 &lt; IF($H$67="", 0, $H$67)), $R192,
    FALSE, N("Check if case is 'RIGHT' and x axis value greater than z score"),
    AND($D$67 = "RIGHT", $Q192 &gt; IF($H$67="", 0, $H$67)), $R192,
    FALSE, N("Check if case is 'TWO' and both directions"),
    AND(
        $D$67 = "TWO",
        OR($Q192 &lt; -ABS($H$67), $Q192 &gt; ABS($H$68))
    ), $R192,
    FALSE, N("Default case: Return NA()"),
    TRUE, NA()
)</f>
        <v>#VALUE!</v>
      </c>
      <c r="T192" s="85" t="e" cm="1">
        <f t="array" ref="T192">_xlfn.IFS(
    FALSE, N("Check if X1 shading is ON"),
    $S$48&lt;&gt;"x", NA(),
    FALSE, N("Check if case is 'LEFT' and x axis value less than z score"),
    AND($D$68 = "LEFT", $Q192 &lt; IF($H$68="", 0, $H$68)), $R192,
    FALSE, N("Check if case is 'RIGHT' and x axis value greater than z score"),
    AND($D$68 = "RIGHT", $Q192 &gt; IF($H$68="", 0, $H$68)), $R192,
    FALSE, N("Default case: Return NA()"),
    TRUE, NA()
)</f>
        <v>#N/A</v>
      </c>
      <c r="U192" s="85" t="e" cm="1">
        <f t="array" ref="U192">_xlfn.IFS(
    FALSE, N("Check if X1 shading is ON"),
    $U$48&lt;&gt;"x", NA(),
    FALSE, N("Check if case is 'LEFT' and x axis value less than z score"),
    AND($D$71 = "LEFT", $Q192 &lt; IF($H$71="", 0, $H$71)), $R192,
    FALSE, N("Check if case is 'RIGHT' and x axis value greater than z score"),
    AND($D$71 = "RIGHT", $Q192 &gt; IF($H$71="", 0, $H$71)), $R192,
    FALSE, N("Check if case is 'TWO' and both directions"),
    AND(
        $D$71 = "TWO",
        OR($Q192 &lt; -ABS($H$71), $Q192 &gt; ABS($H$71))
    ), $R192,
    FALSE, N("Default case: Return NA()"),
    TRUE, NA()
)</f>
        <v>#VALUE!</v>
      </c>
      <c r="V192" s="65"/>
      <c r="W192" s="32">
        <v>-0.33333333333333548</v>
      </c>
      <c r="X192" s="32">
        <v>0.35</v>
      </c>
      <c r="Y192" s="32">
        <f t="shared" si="28"/>
        <v>0.35</v>
      </c>
      <c r="Z192" s="32" t="str">
        <f t="shared" si="29"/>
        <v>x</v>
      </c>
    </row>
    <row r="193" spans="15:26" ht="15.5">
      <c r="O193" s="65"/>
      <c r="P193" s="65"/>
      <c r="Q193" s="84">
        <f t="shared" si="44"/>
        <v>2.958333333333329</v>
      </c>
      <c r="R193" s="85">
        <f t="shared" si="45"/>
        <v>5.01758473893272E-3</v>
      </c>
      <c r="S193" s="85" t="e" cm="1">
        <f t="array" ref="S193">_xlfn.IFS(
    FALSE, N("Check if X1 shading is ON"),
    $S$48&lt;&gt;"x", NA(),
    FALSE, N("Check if case is 'LEFT' and x axis value less than z score"),
    AND($D$67 = "LEFT", $Q193 &lt; IF($H$67="", 0, $H$67)), $R193,
    FALSE, N("Check if case is 'RIGHT' and x axis value greater than z score"),
    AND($D$67 = "RIGHT", $Q193 &gt; IF($H$67="", 0, $H$67)), $R193,
    FALSE, N("Check if case is 'TWO' and both directions"),
    AND(
        $D$67 = "TWO",
        OR($Q193 &lt; -ABS($H$67), $Q193 &gt; ABS($H$68))
    ), $R193,
    FALSE, N("Default case: Return NA()"),
    TRUE, NA()
)</f>
        <v>#VALUE!</v>
      </c>
      <c r="T193" s="85" t="e" cm="1">
        <f t="array" ref="T193">_xlfn.IFS(
    FALSE, N("Check if X1 shading is ON"),
    $S$48&lt;&gt;"x", NA(),
    FALSE, N("Check if case is 'LEFT' and x axis value less than z score"),
    AND($D$68 = "LEFT", $Q193 &lt; IF($H$68="", 0, $H$68)), $R193,
    FALSE, N("Check if case is 'RIGHT' and x axis value greater than z score"),
    AND($D$68 = "RIGHT", $Q193 &gt; IF($H$68="", 0, $H$68)), $R193,
    FALSE, N("Default case: Return NA()"),
    TRUE, NA()
)</f>
        <v>#N/A</v>
      </c>
      <c r="U193" s="85" t="e" cm="1">
        <f t="array" ref="U193">_xlfn.IFS(
    FALSE, N("Check if X1 shading is ON"),
    $U$48&lt;&gt;"x", NA(),
    FALSE, N("Check if case is 'LEFT' and x axis value less than z score"),
    AND($D$71 = "LEFT", $Q193 &lt; IF($H$71="", 0, $H$71)), $R193,
    FALSE, N("Check if case is 'RIGHT' and x axis value greater than z score"),
    AND($D$71 = "RIGHT", $Q193 &gt; IF($H$71="", 0, $H$71)), $R193,
    FALSE, N("Check if case is 'TWO' and both directions"),
    AND(
        $D$71 = "TWO",
        OR($Q193 &lt; -ABS($H$71), $Q193 &gt; ABS($H$71))
    ), $R193,
    FALSE, N("Default case: Return NA()"),
    TRUE, NA()
)</f>
        <v>#VALUE!</v>
      </c>
      <c r="V193" s="65"/>
      <c r="W193" s="32">
        <v>-0.16666666666666879</v>
      </c>
      <c r="X193" s="32">
        <v>0.35</v>
      </c>
      <c r="Y193" s="32">
        <f t="shared" si="28"/>
        <v>0.35</v>
      </c>
      <c r="Z193" s="32" t="str">
        <f t="shared" si="29"/>
        <v>x</v>
      </c>
    </row>
    <row r="194" spans="15:26" ht="15.5">
      <c r="O194" s="65"/>
      <c r="P194" s="65"/>
      <c r="Q194" s="84">
        <f t="shared" si="44"/>
        <v>2.9999999999999956</v>
      </c>
      <c r="R194" s="85">
        <f t="shared" si="45"/>
        <v>4.4318484119380665E-3</v>
      </c>
      <c r="S194" s="85" t="e" cm="1">
        <f t="array" ref="S194">_xlfn.IFS(
    FALSE, N("Check if X1 shading is ON"),
    $S$48&lt;&gt;"x", NA(),
    FALSE, N("Check if case is 'LEFT' and x axis value less than z score"),
    AND($D$67 = "LEFT", $Q194 &lt; IF($H$67="", 0, $H$67)), $R194,
    FALSE, N("Check if case is 'RIGHT' and x axis value greater than z score"),
    AND($D$67 = "RIGHT", $Q194 &gt; IF($H$67="", 0, $H$67)), $R194,
    FALSE, N("Check if case is 'TWO' and both directions"),
    AND(
        $D$67 = "TWO",
        OR($Q194 &lt; -ABS($H$67), $Q194 &gt; ABS($H$68))
    ), $R194,
    FALSE, N("Default case: Return NA()"),
    TRUE, NA()
)</f>
        <v>#VALUE!</v>
      </c>
      <c r="T194" s="85" t="e" cm="1">
        <f t="array" ref="T194">_xlfn.IFS(
    FALSE, N("Check if X1 shading is ON"),
    $S$48&lt;&gt;"x", NA(),
    FALSE, N("Check if case is 'LEFT' and x axis value less than z score"),
    AND($D$68 = "LEFT", $Q194 &lt; IF($H$68="", 0, $H$68)), $R194,
    FALSE, N("Check if case is 'RIGHT' and x axis value greater than z score"),
    AND($D$68 = "RIGHT", $Q194 &gt; IF($H$68="", 0, $H$68)), $R194,
    FALSE, N("Default case: Return NA()"),
    TRUE, NA()
)</f>
        <v>#N/A</v>
      </c>
      <c r="U194" s="85" t="e" cm="1">
        <f t="array" ref="U194">_xlfn.IFS(
    FALSE, N("Check if X1 shading is ON"),
    $U$48&lt;&gt;"x", NA(),
    FALSE, N("Check if case is 'LEFT' and x axis value less than z score"),
    AND($D$71 = "LEFT", $Q194 &lt; IF($H$71="", 0, $H$71)), $R194,
    FALSE, N("Check if case is 'RIGHT' and x axis value greater than z score"),
    AND($D$71 = "RIGHT", $Q194 &gt; IF($H$71="", 0, $H$71)), $R194,
    FALSE, N("Check if case is 'TWO' and both directions"),
    AND(
        $D$71 = "TWO",
        OR($Q194 &lt; -ABS($H$71), $Q194 &gt; ABS($H$71))
    ), $R194,
    FALSE, N("Default case: Return NA()"),
    TRUE, NA()
)</f>
        <v>#VALUE!</v>
      </c>
      <c r="V194" s="65"/>
      <c r="W194" s="32">
        <v>0.16666666666666449</v>
      </c>
      <c r="X194" s="32">
        <v>0.35</v>
      </c>
      <c r="Y194" s="32">
        <f t="shared" si="28"/>
        <v>0.35</v>
      </c>
      <c r="Z194" s="32" t="str">
        <f t="shared" si="29"/>
        <v>x</v>
      </c>
    </row>
    <row r="195" spans="15:26" ht="15.5">
      <c r="O195" s="65"/>
      <c r="P195" s="65"/>
      <c r="Q195" s="65"/>
      <c r="R195" s="65"/>
      <c r="S195" s="67"/>
      <c r="T195" s="67"/>
      <c r="U195" s="67"/>
      <c r="V195" s="65"/>
      <c r="W195" s="32">
        <v>0.33333333333333115</v>
      </c>
      <c r="X195" s="32">
        <v>0.35</v>
      </c>
      <c r="Y195" s="32">
        <f t="shared" si="28"/>
        <v>0.35</v>
      </c>
      <c r="Z195" s="32" t="str">
        <f t="shared" si="29"/>
        <v>x</v>
      </c>
    </row>
    <row r="196" spans="15:26" ht="15.5">
      <c r="O196" s="65"/>
      <c r="P196" s="65"/>
      <c r="Q196" s="65"/>
      <c r="R196" s="65"/>
      <c r="S196" s="67"/>
      <c r="T196" s="67"/>
      <c r="U196" s="67"/>
      <c r="V196" s="65"/>
      <c r="W196" s="32">
        <v>-0.16666666666666879</v>
      </c>
      <c r="X196" s="32">
        <v>0.374</v>
      </c>
      <c r="Y196" s="32">
        <f t="shared" si="28"/>
        <v>0.374</v>
      </c>
      <c r="Z196" s="32" t="str">
        <f t="shared" si="29"/>
        <v>x</v>
      </c>
    </row>
    <row r="197" spans="15:26">
      <c r="O197" s="104"/>
      <c r="P197" s="104"/>
      <c r="Q197" s="104"/>
      <c r="R197" s="104"/>
      <c r="S197" s="161"/>
      <c r="T197" s="161"/>
      <c r="U197" s="161"/>
      <c r="V197" s="104"/>
      <c r="W197" s="32">
        <v>0.16666666666666449</v>
      </c>
      <c r="X197" s="32">
        <v>0.374</v>
      </c>
      <c r="Y197" s="32">
        <f t="shared" ref="Y197" si="48">IF($Y$2="x",X197,NA())</f>
        <v>0.374</v>
      </c>
      <c r="Z197" s="32" t="str">
        <f t="shared" ref="Z197" si="49">IF($G$66="","",$G$66)</f>
        <v>x</v>
      </c>
    </row>
  </sheetData>
  <dataValidations count="8">
    <dataValidation type="whole" allowBlank="1" showInputMessage="1" showErrorMessage="1" sqref="J52 L21" xr:uid="{363FF17A-9B25-4356-9EA7-79B811959C87}">
      <formula1>0</formula1>
      <formula2>3</formula2>
    </dataValidation>
    <dataValidation type="list" allowBlank="1" showInputMessage="1" showErrorMessage="1" sqref="K25" xr:uid="{6A9A9084-FC1C-44AD-87BB-2A7518EBE1CE}">
      <formula1>"P(x), P(x̅)"</formula1>
    </dataValidation>
    <dataValidation type="list" allowBlank="1" showInputMessage="1" showErrorMessage="1" sqref="G48 I25" xr:uid="{5F5A4DFE-A5D9-4CE1-AF91-6A6AF0E58532}">
      <formula1>"x, x̅, r"</formula1>
    </dataValidation>
    <dataValidation type="list" allowBlank="1" showInputMessage="1" showErrorMessage="1" sqref="H25" xr:uid="{5F9F8161-2EEE-4279-BAFC-75D72E64BE60}">
      <formula1>"σ, σ(x̅) = σ/√n, σ̂(x̅) = s/√n"</formula1>
    </dataValidation>
    <dataValidation type="list" allowBlank="1" showInputMessage="1" showErrorMessage="1" sqref="J25" xr:uid="{B35E20F4-40D4-4FE3-940E-A03B35BF0F38}">
      <formula1>"z score, t score"</formula1>
    </dataValidation>
    <dataValidation type="list" allowBlank="1" showInputMessage="1" showErrorMessage="1" sqref="D27:D28 D31" xr:uid="{EC0FE041-3B27-4263-8D0D-2AF0649F8B5A}">
      <formula1>"normal pop, normal x̅,  T x̅"</formula1>
    </dataValidation>
    <dataValidation type="list" allowBlank="1" showInputMessage="1" showErrorMessage="1" sqref="F27:F28" xr:uid="{65BBD97A-90EE-4ADF-96E5-397428BC36EE}">
      <formula1>"left, right, two left, two right"</formula1>
    </dataValidation>
    <dataValidation type="list" allowBlank="1" showInputMessage="1" showErrorMessage="1" sqref="F31" xr:uid="{CFEEB92D-79C9-4952-8C9A-1F2CB799EA0B}">
      <formula1>"left, right"</formula1>
    </dataValidation>
  </dataValidations>
  <pageMargins left="0.7" right="0.7" top="0.75" bottom="0.75" header="0.3" footer="0.3"/>
  <pageSetup orientation="portrait" horizontalDpi="0" verticalDpi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5F06BC-9967-4049-A997-2652B2613EED}">
  <sheetPr codeName="Sheet11">
    <tabColor rgb="FFFFC000"/>
  </sheetPr>
  <dimension ref="A1:N44"/>
  <sheetViews>
    <sheetView zoomScale="103" workbookViewId="0">
      <selection activeCell="B10" sqref="B10"/>
    </sheetView>
  </sheetViews>
  <sheetFormatPr defaultColWidth="10.81640625" defaultRowHeight="18.5"/>
  <cols>
    <col min="1" max="1" width="10.1796875" style="172" customWidth="1"/>
    <col min="2" max="14" width="72" style="172" customWidth="1"/>
    <col min="15" max="16384" width="10.81640625" style="172"/>
  </cols>
  <sheetData>
    <row r="1" spans="1:14" s="170" customFormat="1" ht="34" customHeight="1">
      <c r="A1" s="168" t="s">
        <v>653</v>
      </c>
      <c r="B1" s="169">
        <f ca="1">RANDBETWEEN(3,9)</f>
        <v>6</v>
      </c>
    </row>
    <row r="2" spans="1:14" s="171" customFormat="1" ht="43" customHeight="1">
      <c r="A2" s="171" t="s">
        <v>654</v>
      </c>
      <c r="B2" s="168" t="s">
        <v>655</v>
      </c>
      <c r="C2" s="168" t="s">
        <v>656</v>
      </c>
      <c r="D2" s="168" t="s">
        <v>657</v>
      </c>
      <c r="E2" s="168" t="s">
        <v>658</v>
      </c>
      <c r="F2" s="168" t="s">
        <v>659</v>
      </c>
      <c r="G2" s="168" t="s">
        <v>660</v>
      </c>
      <c r="H2" s="168" t="s">
        <v>661</v>
      </c>
      <c r="I2" s="168" t="s">
        <v>662</v>
      </c>
      <c r="J2" s="168" t="s">
        <v>663</v>
      </c>
      <c r="K2" s="168" t="s">
        <v>664</v>
      </c>
      <c r="L2" s="168" t="s">
        <v>665</v>
      </c>
      <c r="M2" s="168" t="s">
        <v>666</v>
      </c>
      <c r="N2" s="168" t="s">
        <v>667</v>
      </c>
    </row>
    <row r="3" spans="1:14" ht="75" customHeight="1">
      <c r="A3" s="171" t="s">
        <v>668</v>
      </c>
      <c r="B3" s="172" t="s">
        <v>669</v>
      </c>
      <c r="C3" s="173" t="s">
        <v>670</v>
      </c>
      <c r="D3" s="173" t="s">
        <v>671</v>
      </c>
      <c r="E3" s="173" t="s">
        <v>672</v>
      </c>
      <c r="F3" s="173" t="s">
        <v>673</v>
      </c>
      <c r="G3" s="173" t="s">
        <v>674</v>
      </c>
      <c r="H3" s="173" t="s">
        <v>675</v>
      </c>
      <c r="I3" s="173" t="s">
        <v>676</v>
      </c>
      <c r="J3" s="173" t="s">
        <v>677</v>
      </c>
      <c r="K3" s="172" t="s">
        <v>678</v>
      </c>
      <c r="L3" s="172" t="s">
        <v>679</v>
      </c>
      <c r="M3" s="172" t="s">
        <v>680</v>
      </c>
      <c r="N3" s="172" t="s">
        <v>681</v>
      </c>
    </row>
    <row r="4" spans="1:14" ht="75" customHeight="1">
      <c r="A4" s="171" t="s">
        <v>682</v>
      </c>
      <c r="B4" s="172" t="s">
        <v>683</v>
      </c>
      <c r="C4" s="173" t="s">
        <v>684</v>
      </c>
      <c r="D4" s="173" t="s">
        <v>685</v>
      </c>
      <c r="E4" s="173" t="s">
        <v>686</v>
      </c>
      <c r="F4" s="174" t="s">
        <v>687</v>
      </c>
      <c r="G4" s="174" t="s">
        <v>688</v>
      </c>
      <c r="H4" s="174" t="s">
        <v>689</v>
      </c>
      <c r="I4" s="174" t="s">
        <v>690</v>
      </c>
      <c r="J4" s="174" t="s">
        <v>691</v>
      </c>
      <c r="K4" s="172" t="s">
        <v>692</v>
      </c>
      <c r="L4" s="172" t="s">
        <v>693</v>
      </c>
      <c r="M4" s="172" t="s">
        <v>694</v>
      </c>
      <c r="N4" s="172" t="s">
        <v>695</v>
      </c>
    </row>
    <row r="5" spans="1:14" ht="75" customHeight="1">
      <c r="B5" s="172" t="s">
        <v>696</v>
      </c>
      <c r="C5" s="173" t="s">
        <v>697</v>
      </c>
      <c r="D5" s="173" t="s">
        <v>698</v>
      </c>
      <c r="E5" s="173" t="s">
        <v>699</v>
      </c>
      <c r="F5" s="174" t="s">
        <v>700</v>
      </c>
      <c r="G5" s="174" t="s">
        <v>701</v>
      </c>
      <c r="H5" s="174" t="s">
        <v>702</v>
      </c>
      <c r="I5" s="174" t="s">
        <v>702</v>
      </c>
      <c r="J5" s="174" t="s">
        <v>703</v>
      </c>
      <c r="K5" s="172" t="s">
        <v>704</v>
      </c>
      <c r="L5" s="172" t="s">
        <v>705</v>
      </c>
      <c r="M5" s="172" t="s">
        <v>706</v>
      </c>
      <c r="N5" s="172" t="s">
        <v>707</v>
      </c>
    </row>
    <row r="6" spans="1:14" ht="75" customHeight="1">
      <c r="B6" s="172" t="s">
        <v>708</v>
      </c>
      <c r="C6" s="173" t="s">
        <v>709</v>
      </c>
      <c r="D6" s="173" t="s">
        <v>710</v>
      </c>
      <c r="E6" s="173" t="s">
        <v>711</v>
      </c>
      <c r="F6" s="174" t="s">
        <v>712</v>
      </c>
      <c r="G6" s="174" t="s">
        <v>713</v>
      </c>
      <c r="H6" s="174" t="s">
        <v>714</v>
      </c>
      <c r="I6" s="174" t="s">
        <v>715</v>
      </c>
      <c r="J6" s="174" t="s">
        <v>716</v>
      </c>
      <c r="K6" s="172" t="s">
        <v>717</v>
      </c>
      <c r="L6" s="172" t="s">
        <v>718</v>
      </c>
      <c r="M6" s="172" t="s">
        <v>719</v>
      </c>
      <c r="N6" s="172" t="s">
        <v>720</v>
      </c>
    </row>
    <row r="7" spans="1:14" ht="75" customHeight="1">
      <c r="B7" s="172" t="s">
        <v>721</v>
      </c>
      <c r="C7" s="173" t="s">
        <v>722</v>
      </c>
      <c r="D7" s="173" t="s">
        <v>723</v>
      </c>
      <c r="E7" s="173" t="s">
        <v>724</v>
      </c>
      <c r="F7" s="174" t="s">
        <v>725</v>
      </c>
      <c r="G7" s="174" t="s">
        <v>726</v>
      </c>
      <c r="H7" s="174" t="s">
        <v>727</v>
      </c>
      <c r="I7" s="174" t="s">
        <v>728</v>
      </c>
      <c r="J7" s="174" t="s">
        <v>729</v>
      </c>
      <c r="K7" s="172" t="s">
        <v>730</v>
      </c>
      <c r="L7" s="172" t="s">
        <v>731</v>
      </c>
      <c r="M7" s="172" t="s">
        <v>732</v>
      </c>
      <c r="N7" s="172" t="s">
        <v>733</v>
      </c>
    </row>
    <row r="8" spans="1:14" ht="75" customHeight="1">
      <c r="B8" s="172" t="s">
        <v>734</v>
      </c>
      <c r="C8" s="173" t="s">
        <v>735</v>
      </c>
      <c r="D8" s="173" t="s">
        <v>736</v>
      </c>
      <c r="E8" s="173" t="s">
        <v>737</v>
      </c>
      <c r="F8" s="174" t="s">
        <v>738</v>
      </c>
      <c r="G8" s="174" t="s">
        <v>739</v>
      </c>
      <c r="H8" s="174" t="s">
        <v>740</v>
      </c>
      <c r="I8" s="174" t="s">
        <v>740</v>
      </c>
      <c r="J8" s="174" t="s">
        <v>741</v>
      </c>
      <c r="K8" s="172" t="s">
        <v>742</v>
      </c>
      <c r="L8" s="172" t="s">
        <v>743</v>
      </c>
      <c r="M8" s="172" t="s">
        <v>744</v>
      </c>
      <c r="N8" s="172" t="s">
        <v>745</v>
      </c>
    </row>
    <row r="9" spans="1:14" ht="75" customHeight="1">
      <c r="B9" s="172" t="s">
        <v>746</v>
      </c>
      <c r="C9" s="173" t="s">
        <v>747</v>
      </c>
      <c r="D9" s="173" t="s">
        <v>748</v>
      </c>
      <c r="E9" s="173" t="s">
        <v>749</v>
      </c>
      <c r="F9" s="173" t="s">
        <v>750</v>
      </c>
      <c r="G9" s="173" t="s">
        <v>751</v>
      </c>
      <c r="H9" s="173" t="s">
        <v>752</v>
      </c>
      <c r="I9" s="173" t="s">
        <v>752</v>
      </c>
      <c r="J9" s="173" t="s">
        <v>753</v>
      </c>
      <c r="K9" s="172" t="s">
        <v>754</v>
      </c>
      <c r="L9" s="172" t="s">
        <v>755</v>
      </c>
      <c r="M9" s="172" t="s">
        <v>756</v>
      </c>
      <c r="N9" s="172" t="s">
        <v>757</v>
      </c>
    </row>
    <row r="10" spans="1:14" ht="75" customHeight="1">
      <c r="B10" s="172" t="s">
        <v>758</v>
      </c>
      <c r="C10" s="173" t="s">
        <v>759</v>
      </c>
      <c r="D10" s="173" t="s">
        <v>760</v>
      </c>
      <c r="E10" s="173" t="s">
        <v>761</v>
      </c>
      <c r="F10" s="174" t="s">
        <v>762</v>
      </c>
      <c r="G10" s="174" t="s">
        <v>763</v>
      </c>
      <c r="H10" s="174" t="s">
        <v>764</v>
      </c>
      <c r="I10" s="174" t="s">
        <v>764</v>
      </c>
      <c r="J10" s="174" t="s">
        <v>765</v>
      </c>
      <c r="K10" s="172" t="s">
        <v>766</v>
      </c>
      <c r="L10" s="172" t="s">
        <v>767</v>
      </c>
      <c r="M10" s="172" t="s">
        <v>768</v>
      </c>
      <c r="N10" s="172" t="s">
        <v>769</v>
      </c>
    </row>
    <row r="11" spans="1:14" ht="75" customHeight="1">
      <c r="C11" s="173"/>
      <c r="D11" s="173"/>
      <c r="E11" s="173"/>
      <c r="F11" s="174"/>
      <c r="G11" s="174"/>
      <c r="H11" s="174"/>
      <c r="I11" s="174"/>
      <c r="J11" s="174"/>
      <c r="K11" s="174"/>
    </row>
    <row r="12" spans="1:14" ht="75" customHeight="1">
      <c r="C12" s="173"/>
      <c r="D12" s="173"/>
      <c r="E12" s="173"/>
      <c r="F12" s="174"/>
      <c r="G12" s="174"/>
      <c r="H12" s="174"/>
      <c r="I12" s="174"/>
      <c r="J12" s="174"/>
    </row>
    <row r="13" spans="1:14" ht="75" customHeight="1">
      <c r="C13" s="173"/>
      <c r="D13" s="173"/>
      <c r="E13" s="173"/>
      <c r="F13" s="174"/>
      <c r="G13" s="174"/>
      <c r="H13" s="174"/>
      <c r="I13" s="174"/>
      <c r="J13" s="174"/>
    </row>
    <row r="14" spans="1:14" ht="75" customHeight="1">
      <c r="C14" s="173"/>
      <c r="D14" s="173"/>
      <c r="E14" s="173"/>
      <c r="F14" s="174"/>
      <c r="G14" s="174"/>
      <c r="H14" s="174"/>
      <c r="I14" s="174"/>
      <c r="J14" s="174"/>
    </row>
    <row r="15" spans="1:14" ht="75" customHeight="1">
      <c r="C15" s="173"/>
      <c r="D15" s="173"/>
      <c r="E15" s="173"/>
      <c r="F15" s="174"/>
      <c r="G15" s="174"/>
      <c r="H15" s="174"/>
      <c r="I15" s="174"/>
      <c r="J15" s="174"/>
    </row>
    <row r="16" spans="1:14">
      <c r="A16" s="173"/>
      <c r="B16" s="173"/>
      <c r="C16" s="173"/>
      <c r="D16" s="173"/>
      <c r="E16" s="173"/>
      <c r="F16" s="174"/>
      <c r="G16" s="174"/>
      <c r="H16" s="174"/>
      <c r="I16" s="174"/>
      <c r="J16" s="174"/>
    </row>
    <row r="17" spans="1:5">
      <c r="A17" s="173"/>
      <c r="B17" s="173"/>
      <c r="C17" s="173"/>
      <c r="D17" s="173"/>
      <c r="E17" s="173"/>
    </row>
    <row r="18" spans="1:5">
      <c r="A18" s="173"/>
      <c r="B18" s="173"/>
      <c r="C18" s="173"/>
      <c r="D18" s="173"/>
      <c r="E18" s="173"/>
    </row>
    <row r="19" spans="1:5">
      <c r="A19" s="173"/>
      <c r="B19" s="173"/>
      <c r="C19" s="173"/>
      <c r="D19" s="173"/>
      <c r="E19" s="173"/>
    </row>
    <row r="20" spans="1:5">
      <c r="A20" s="173"/>
      <c r="B20" s="173"/>
      <c r="C20" s="173"/>
      <c r="D20" s="173"/>
      <c r="E20" s="173"/>
    </row>
    <row r="21" spans="1:5">
      <c r="A21" s="173"/>
      <c r="B21" s="173"/>
      <c r="C21" s="173"/>
      <c r="D21" s="173"/>
      <c r="E21" s="173"/>
    </row>
    <row r="22" spans="1:5">
      <c r="A22" s="173"/>
      <c r="B22" s="173"/>
      <c r="C22" s="173"/>
      <c r="D22" s="173"/>
      <c r="E22" s="173"/>
    </row>
    <row r="23" spans="1:5">
      <c r="A23" s="173"/>
      <c r="B23" s="173"/>
      <c r="C23" s="173"/>
      <c r="D23" s="173"/>
      <c r="E23" s="173"/>
    </row>
    <row r="24" spans="1:5">
      <c r="A24" s="173"/>
      <c r="B24" s="173"/>
      <c r="C24" s="173"/>
      <c r="D24" s="173"/>
      <c r="E24" s="173"/>
    </row>
    <row r="25" spans="1:5">
      <c r="A25" s="173"/>
      <c r="B25" s="173"/>
      <c r="C25" s="173"/>
      <c r="D25" s="173"/>
      <c r="E25" s="173"/>
    </row>
    <row r="26" spans="1:5">
      <c r="A26" s="173"/>
      <c r="B26" s="173"/>
      <c r="C26" s="173"/>
      <c r="D26" s="173"/>
      <c r="E26" s="173"/>
    </row>
    <row r="27" spans="1:5">
      <c r="A27" s="173"/>
      <c r="B27" s="173"/>
      <c r="C27" s="173"/>
      <c r="D27" s="173"/>
      <c r="E27" s="173"/>
    </row>
    <row r="28" spans="1:5">
      <c r="A28" s="173"/>
      <c r="B28" s="173"/>
      <c r="C28" s="173"/>
      <c r="D28" s="173"/>
      <c r="E28" s="173"/>
    </row>
    <row r="29" spans="1:5">
      <c r="A29" s="173"/>
      <c r="B29" s="173"/>
      <c r="C29" s="173"/>
      <c r="D29" s="173"/>
      <c r="E29" s="173"/>
    </row>
    <row r="30" spans="1:5">
      <c r="A30" s="173"/>
      <c r="B30" s="173"/>
      <c r="C30" s="173"/>
      <c r="D30" s="173"/>
      <c r="E30" s="173"/>
    </row>
    <row r="31" spans="1:5">
      <c r="A31" s="173"/>
      <c r="B31" s="173"/>
      <c r="C31" s="173"/>
      <c r="D31" s="173"/>
      <c r="E31" s="173"/>
    </row>
    <row r="32" spans="1:5">
      <c r="A32" s="173"/>
      <c r="B32" s="173"/>
      <c r="C32" s="173"/>
      <c r="D32" s="173"/>
      <c r="E32" s="173"/>
    </row>
    <row r="33" spans="1:5">
      <c r="A33" s="173"/>
      <c r="B33" s="173"/>
      <c r="C33" s="173"/>
      <c r="D33" s="173"/>
      <c r="E33" s="173"/>
    </row>
    <row r="34" spans="1:5">
      <c r="A34" s="173"/>
      <c r="B34" s="173"/>
      <c r="C34" s="173"/>
      <c r="D34" s="173"/>
      <c r="E34" s="173"/>
    </row>
    <row r="35" spans="1:5">
      <c r="A35" s="173"/>
      <c r="B35" s="173"/>
      <c r="C35" s="173"/>
      <c r="D35" s="173"/>
      <c r="E35" s="173"/>
    </row>
    <row r="36" spans="1:5">
      <c r="A36" s="173"/>
      <c r="B36" s="173"/>
      <c r="C36" s="173"/>
      <c r="D36" s="173"/>
      <c r="E36" s="173"/>
    </row>
    <row r="37" spans="1:5">
      <c r="A37" s="173"/>
      <c r="B37" s="173"/>
      <c r="C37" s="173"/>
      <c r="D37" s="173"/>
      <c r="E37" s="173"/>
    </row>
    <row r="38" spans="1:5">
      <c r="A38" s="173"/>
      <c r="B38" s="173"/>
      <c r="C38" s="173"/>
      <c r="D38" s="173"/>
      <c r="E38" s="173"/>
    </row>
    <row r="39" spans="1:5">
      <c r="A39" s="173"/>
      <c r="B39" s="173"/>
      <c r="C39" s="173"/>
      <c r="D39" s="173"/>
      <c r="E39" s="173"/>
    </row>
    <row r="40" spans="1:5">
      <c r="A40" s="173"/>
      <c r="B40" s="173"/>
      <c r="C40" s="173"/>
      <c r="D40" s="173"/>
      <c r="E40" s="173"/>
    </row>
    <row r="41" spans="1:5">
      <c r="A41" s="173"/>
      <c r="B41" s="173"/>
      <c r="C41" s="173"/>
      <c r="D41" s="173"/>
      <c r="E41" s="173"/>
    </row>
    <row r="42" spans="1:5">
      <c r="A42" s="173"/>
      <c r="B42" s="173"/>
      <c r="C42" s="173"/>
      <c r="D42" s="173"/>
      <c r="E42" s="173"/>
    </row>
    <row r="43" spans="1:5">
      <c r="A43" s="173"/>
      <c r="B43" s="173"/>
      <c r="C43" s="173"/>
      <c r="D43" s="173"/>
      <c r="E43" s="173"/>
    </row>
    <row r="44" spans="1:5">
      <c r="C44" s="173"/>
      <c r="D44" s="173"/>
      <c r="E44" s="17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E35F5-1837-4976-8C4A-C7850F6F33CC}">
  <sheetPr codeName="Sheet6">
    <tabColor rgb="FFD9BF91"/>
  </sheetPr>
  <dimension ref="A1:Z133"/>
  <sheetViews>
    <sheetView showGridLines="0" tabSelected="1" zoomScaleNormal="100" workbookViewId="0">
      <selection activeCell="AA3" sqref="AA3"/>
    </sheetView>
  </sheetViews>
  <sheetFormatPr defaultColWidth="10.81640625" defaultRowHeight="21"/>
  <cols>
    <col min="1" max="1" width="4.1796875" style="329" customWidth="1"/>
    <col min="2" max="2" width="27.36328125" style="328" customWidth="1"/>
    <col min="3" max="3" width="27.36328125" style="329" customWidth="1"/>
    <col min="4" max="4" width="35.81640625" style="329" customWidth="1"/>
    <col min="5" max="5" width="44.6328125" style="329" customWidth="1"/>
    <col min="6" max="6" width="10" style="332" customWidth="1"/>
    <col min="7" max="7" width="10.81640625" style="332"/>
    <col min="8" max="8" width="10.81640625" style="329" customWidth="1"/>
    <col min="9" max="9" width="24.1796875" style="329" customWidth="1"/>
    <col min="10" max="16384" width="10.81640625" style="329"/>
  </cols>
  <sheetData>
    <row r="1" spans="1:26">
      <c r="A1" s="333"/>
      <c r="B1" s="334"/>
      <c r="C1" s="333"/>
      <c r="D1" s="333"/>
      <c r="E1" s="333"/>
      <c r="F1" s="333"/>
      <c r="G1" s="333"/>
      <c r="H1" s="333"/>
      <c r="I1" s="333"/>
      <c r="J1" s="333"/>
      <c r="K1" s="333"/>
      <c r="L1" s="333"/>
      <c r="M1" s="333"/>
      <c r="N1" s="333"/>
      <c r="O1" s="333"/>
      <c r="P1" s="333"/>
      <c r="Q1" s="333"/>
      <c r="R1" s="333"/>
      <c r="S1" s="333"/>
      <c r="T1" s="333"/>
      <c r="U1" s="333"/>
      <c r="V1" s="333"/>
      <c r="W1" s="333"/>
      <c r="X1" s="333"/>
      <c r="Y1" s="333"/>
      <c r="Z1" s="333"/>
    </row>
    <row r="2" spans="1:26" ht="26">
      <c r="A2" s="333"/>
      <c r="B2" s="335" t="s">
        <v>770</v>
      </c>
      <c r="C2" s="336"/>
      <c r="D2" s="337"/>
      <c r="E2" s="338"/>
      <c r="F2" s="338"/>
      <c r="G2" s="336"/>
      <c r="H2" s="336"/>
      <c r="I2" s="339" t="str">
        <f ca="1">$B$25&amp;"/"&amp;$C$25</f>
        <v>0/126</v>
      </c>
      <c r="J2" s="333"/>
      <c r="K2" s="333"/>
      <c r="L2" s="333"/>
      <c r="M2" s="333"/>
      <c r="N2" s="333"/>
      <c r="O2" s="333"/>
      <c r="P2" s="333"/>
      <c r="Q2" s="333"/>
      <c r="R2" s="333"/>
      <c r="S2" s="333"/>
      <c r="T2" s="333"/>
      <c r="U2" s="333"/>
      <c r="V2" s="333"/>
      <c r="W2" s="333"/>
      <c r="X2" s="333"/>
      <c r="Y2" s="333"/>
      <c r="Z2" s="333"/>
    </row>
    <row r="3" spans="1:26">
      <c r="A3" s="333"/>
      <c r="B3" s="340" t="s">
        <v>771</v>
      </c>
      <c r="C3" s="341"/>
      <c r="D3" s="342"/>
      <c r="E3" s="343"/>
      <c r="F3" s="343"/>
      <c r="G3" s="341"/>
      <c r="H3" s="341"/>
      <c r="I3" s="344">
        <f ca="1">$D$25</f>
        <v>0</v>
      </c>
      <c r="J3" s="333"/>
      <c r="K3" s="333"/>
      <c r="L3" s="333"/>
      <c r="M3" s="333"/>
      <c r="N3" s="333"/>
      <c r="O3" s="333"/>
      <c r="P3" s="333"/>
      <c r="Q3" s="333"/>
      <c r="R3" s="333"/>
      <c r="S3" s="333"/>
      <c r="T3" s="333"/>
      <c r="U3" s="333"/>
      <c r="V3" s="333"/>
      <c r="W3" s="333"/>
      <c r="X3" s="333"/>
      <c r="Y3" s="333"/>
      <c r="Z3" s="333"/>
    </row>
    <row r="4" spans="1:26">
      <c r="A4" s="333"/>
      <c r="B4" s="345" t="s">
        <v>772</v>
      </c>
      <c r="C4" s="346"/>
      <c r="D4" s="346"/>
      <c r="E4" s="347" t="str">
        <f ca="1">IFERROR(_xlfn.CONCAT("Excel version: ",INFO("release")),"Excel version: Invalid")</f>
        <v>Excel version: 16.0</v>
      </c>
      <c r="F4" s="348" t="str" cm="1">
        <f t="array" aca="1" ref="F4" ca="1">IFERROR(IF(OR(ISERROR(_xlfn.RANDARRAY()), ISERROR(INFO("osversion"))), "Error: Please use Office 2021 desktop version or newer", _xlfn.CONCAT("Operating system: ", INFO("osversion"))),"Error: Please use Office 2021 desktop version or newer")</f>
        <v>Operating system: Windows (64-bit) NT 10.00</v>
      </c>
      <c r="G4" s="348"/>
      <c r="H4" s="346"/>
      <c r="I4" s="333"/>
      <c r="J4" s="333"/>
      <c r="K4" s="333"/>
      <c r="L4" s="333"/>
      <c r="M4" s="333"/>
      <c r="N4" s="333"/>
      <c r="O4" s="333"/>
      <c r="P4" s="333"/>
      <c r="Q4" s="333"/>
      <c r="R4" s="333"/>
      <c r="S4" s="333"/>
      <c r="T4" s="333"/>
      <c r="U4" s="333"/>
      <c r="V4" s="333"/>
      <c r="W4" s="333"/>
      <c r="X4" s="333"/>
      <c r="Y4" s="333"/>
      <c r="Z4" s="333"/>
    </row>
    <row r="5" spans="1:26" ht="24" customHeight="1">
      <c r="A5" s="333"/>
      <c r="B5" s="345"/>
      <c r="C5" s="346"/>
      <c r="D5" s="346"/>
      <c r="E5" s="349"/>
      <c r="F5" s="349"/>
      <c r="G5" s="43"/>
      <c r="H5" s="346"/>
      <c r="I5" s="333"/>
      <c r="J5" s="333"/>
      <c r="K5" s="333"/>
      <c r="L5" s="333"/>
      <c r="M5" s="333"/>
      <c r="N5" s="333"/>
      <c r="O5" s="333"/>
      <c r="P5" s="333"/>
      <c r="Q5" s="333"/>
      <c r="R5" s="333"/>
      <c r="S5" s="333"/>
      <c r="T5" s="333"/>
      <c r="U5" s="333"/>
      <c r="V5" s="333"/>
      <c r="W5" s="333"/>
      <c r="X5" s="333"/>
      <c r="Y5" s="333"/>
      <c r="Z5" s="333"/>
    </row>
    <row r="6" spans="1:26" ht="26" customHeight="1">
      <c r="A6" s="333"/>
      <c r="B6" s="334" t="s">
        <v>814</v>
      </c>
      <c r="C6" s="333"/>
      <c r="D6" s="333"/>
      <c r="E6" s="333"/>
      <c r="F6" s="333"/>
      <c r="G6" s="333"/>
      <c r="H6" s="333"/>
      <c r="I6" s="350" t="s">
        <v>785</v>
      </c>
      <c r="J6" s="333"/>
      <c r="K6" s="333"/>
      <c r="L6" s="333"/>
      <c r="M6" s="333"/>
      <c r="N6" s="333"/>
      <c r="O6" s="333"/>
      <c r="P6" s="333"/>
      <c r="Q6" s="333"/>
      <c r="R6" s="333"/>
      <c r="S6" s="333"/>
      <c r="T6" s="333"/>
      <c r="U6" s="333"/>
      <c r="V6" s="333"/>
      <c r="W6" s="333"/>
      <c r="X6" s="333"/>
      <c r="Y6" s="333"/>
      <c r="Z6" s="333"/>
    </row>
    <row r="7" spans="1:26" ht="24" customHeight="1">
      <c r="A7" s="333"/>
      <c r="B7" s="334" t="s">
        <v>812</v>
      </c>
      <c r="C7" s="333"/>
      <c r="D7" s="333"/>
      <c r="E7" s="333"/>
      <c r="F7" s="333"/>
      <c r="G7" s="333"/>
      <c r="H7" s="333"/>
      <c r="I7" s="351" t="s">
        <v>809</v>
      </c>
      <c r="J7" s="333"/>
      <c r="K7" s="333"/>
      <c r="L7" s="333"/>
      <c r="M7" s="333"/>
      <c r="N7" s="333"/>
      <c r="O7" s="333"/>
      <c r="P7" s="333"/>
      <c r="Q7" s="333"/>
      <c r="R7" s="333"/>
      <c r="S7" s="333"/>
      <c r="T7" s="333"/>
      <c r="U7" s="333"/>
      <c r="V7" s="333"/>
      <c r="W7" s="333"/>
      <c r="X7" s="333"/>
      <c r="Y7" s="333"/>
      <c r="Z7" s="333"/>
    </row>
    <row r="8" spans="1:26" ht="29" customHeight="1">
      <c r="A8" s="333"/>
      <c r="B8" s="334" t="s">
        <v>810</v>
      </c>
      <c r="C8" s="352" t="str">
        <f ca="1">IF(OR($E$4="Excel version: Invalid", $F$4="Error: Please use Office 2021 desktop version or newer"), "****Error: Please use Office 2021 desktop version or newer****", "")</f>
        <v/>
      </c>
      <c r="D8" s="353"/>
      <c r="E8" s="333"/>
      <c r="F8" s="333"/>
      <c r="G8" s="333"/>
      <c r="H8" s="333"/>
      <c r="I8" s="354">
        <v>45907</v>
      </c>
      <c r="J8" s="333"/>
      <c r="K8" s="333"/>
      <c r="L8" s="333"/>
      <c r="M8" s="333"/>
      <c r="N8" s="333"/>
      <c r="O8" s="333"/>
      <c r="P8" s="333"/>
      <c r="Q8" s="333"/>
      <c r="R8" s="333"/>
      <c r="S8" s="333"/>
      <c r="T8" s="333"/>
      <c r="U8" s="333"/>
      <c r="V8" s="333"/>
      <c r="W8" s="333"/>
      <c r="X8" s="333"/>
      <c r="Y8" s="333"/>
      <c r="Z8" s="333"/>
    </row>
    <row r="9" spans="1:26" ht="22" customHeight="1">
      <c r="A9" s="333"/>
      <c r="B9" s="334" t="s">
        <v>811</v>
      </c>
      <c r="C9" s="333"/>
      <c r="D9" s="333"/>
      <c r="E9" s="333"/>
      <c r="F9" s="333"/>
      <c r="G9" s="333"/>
      <c r="H9" s="333"/>
      <c r="I9" s="333"/>
      <c r="J9" s="333"/>
      <c r="K9" s="333"/>
      <c r="L9" s="333"/>
      <c r="M9" s="333"/>
      <c r="N9" s="333"/>
      <c r="O9" s="333"/>
      <c r="P9" s="333"/>
      <c r="Q9" s="333"/>
      <c r="R9" s="333"/>
      <c r="S9" s="333"/>
      <c r="T9" s="333"/>
      <c r="U9" s="333"/>
      <c r="V9" s="333"/>
      <c r="W9" s="333"/>
      <c r="X9" s="333"/>
      <c r="Y9" s="333"/>
      <c r="Z9" s="333"/>
    </row>
    <row r="10" spans="1:26">
      <c r="A10" s="333"/>
      <c r="B10" s="334"/>
      <c r="C10" s="333"/>
      <c r="D10" s="333"/>
      <c r="E10" s="333"/>
      <c r="F10" s="333"/>
      <c r="G10" s="333"/>
      <c r="H10" s="333"/>
      <c r="I10" s="333"/>
      <c r="J10" s="333"/>
      <c r="K10" s="333"/>
      <c r="L10" s="333"/>
      <c r="M10" s="333"/>
      <c r="N10" s="333"/>
      <c r="O10" s="333"/>
      <c r="P10" s="333"/>
      <c r="Q10" s="333"/>
      <c r="R10" s="333"/>
      <c r="S10" s="333"/>
      <c r="T10" s="333"/>
      <c r="U10" s="333"/>
      <c r="V10" s="333"/>
      <c r="W10" s="333"/>
      <c r="X10" s="333"/>
      <c r="Y10" s="333"/>
      <c r="Z10" s="333"/>
    </row>
    <row r="11" spans="1:26" ht="23" customHeight="1" thickBot="1">
      <c r="A11" s="333"/>
      <c r="B11" s="355"/>
      <c r="C11" s="356"/>
      <c r="D11" s="356"/>
      <c r="E11" s="356"/>
      <c r="F11" s="356"/>
      <c r="G11" s="356"/>
      <c r="H11" s="356"/>
      <c r="I11" s="357"/>
      <c r="J11" s="333"/>
      <c r="K11" s="333"/>
      <c r="L11" s="333"/>
      <c r="M11" s="333"/>
      <c r="N11" s="333"/>
      <c r="O11" s="333"/>
      <c r="P11" s="333"/>
      <c r="Q11" s="333"/>
      <c r="R11" s="333"/>
      <c r="S11" s="333"/>
      <c r="T11" s="333"/>
      <c r="U11" s="333"/>
      <c r="V11" s="333"/>
      <c r="W11" s="333"/>
      <c r="X11" s="333"/>
      <c r="Y11" s="333"/>
      <c r="Z11" s="333"/>
    </row>
    <row r="12" spans="1:26" ht="22" thickTop="1" thickBot="1">
      <c r="A12" s="333"/>
      <c r="B12" s="358" t="s">
        <v>773</v>
      </c>
      <c r="C12" s="333"/>
      <c r="D12" s="333"/>
      <c r="E12" s="333"/>
      <c r="F12" s="359">
        <v>1</v>
      </c>
      <c r="G12" s="359">
        <v>1</v>
      </c>
      <c r="H12" s="360">
        <v>2</v>
      </c>
      <c r="I12" s="361"/>
      <c r="J12" s="333"/>
      <c r="K12" s="333"/>
      <c r="L12" s="333"/>
      <c r="M12" s="333"/>
      <c r="N12" s="333"/>
      <c r="O12" s="333"/>
      <c r="P12" s="333"/>
      <c r="Q12" s="333"/>
      <c r="R12" s="333"/>
      <c r="S12" s="333"/>
      <c r="T12" s="333"/>
      <c r="U12" s="333"/>
      <c r="V12" s="333"/>
      <c r="W12" s="333"/>
      <c r="X12" s="333"/>
      <c r="Y12" s="333"/>
      <c r="Z12" s="333"/>
    </row>
    <row r="13" spans="1:26" ht="21.5" thickTop="1">
      <c r="A13" s="333"/>
      <c r="B13" s="358"/>
      <c r="C13" s="333"/>
      <c r="D13" s="333"/>
      <c r="E13" s="333"/>
      <c r="F13" s="333"/>
      <c r="G13" s="333"/>
      <c r="H13" s="333"/>
      <c r="I13" s="361"/>
      <c r="J13" s="333"/>
      <c r="K13" s="333"/>
      <c r="L13" s="333"/>
      <c r="M13" s="333"/>
      <c r="N13" s="333"/>
      <c r="O13" s="333"/>
      <c r="P13" s="333"/>
      <c r="Q13" s="333"/>
      <c r="R13" s="333"/>
      <c r="S13" s="333"/>
      <c r="T13" s="333"/>
      <c r="U13" s="333"/>
      <c r="V13" s="333"/>
      <c r="W13" s="333"/>
      <c r="X13" s="333"/>
      <c r="Y13" s="333"/>
      <c r="Z13" s="333"/>
    </row>
    <row r="14" spans="1:26">
      <c r="A14" s="333"/>
      <c r="B14" s="358" t="s">
        <v>774</v>
      </c>
      <c r="C14" s="333"/>
      <c r="D14" s="333"/>
      <c r="E14" s="333"/>
      <c r="F14" s="362"/>
      <c r="G14" s="333"/>
      <c r="H14" s="333"/>
      <c r="I14" s="361"/>
      <c r="J14" s="333"/>
      <c r="K14" s="333"/>
      <c r="L14" s="333"/>
      <c r="M14" s="333"/>
      <c r="N14" s="333"/>
      <c r="O14" s="333"/>
      <c r="P14" s="333"/>
      <c r="Q14" s="333"/>
      <c r="R14" s="333"/>
      <c r="S14" s="333"/>
      <c r="T14" s="333"/>
      <c r="U14" s="333"/>
      <c r="V14" s="333"/>
      <c r="W14" s="333"/>
      <c r="X14" s="333"/>
      <c r="Y14" s="333"/>
      <c r="Z14" s="333"/>
    </row>
    <row r="15" spans="1:26">
      <c r="A15" s="333"/>
      <c r="B15" s="358"/>
      <c r="C15" s="333"/>
      <c r="D15" s="333"/>
      <c r="E15" s="333"/>
      <c r="F15" s="362"/>
      <c r="G15" s="333"/>
      <c r="H15" s="333"/>
      <c r="I15" s="361"/>
      <c r="J15" s="333"/>
      <c r="K15" s="333"/>
      <c r="L15" s="333"/>
      <c r="M15" s="333"/>
      <c r="N15" s="333"/>
      <c r="O15" s="333"/>
      <c r="P15" s="333"/>
      <c r="Q15" s="333"/>
      <c r="R15" s="333"/>
      <c r="S15" s="333"/>
      <c r="T15" s="333"/>
      <c r="U15" s="333"/>
      <c r="V15" s="333"/>
      <c r="W15" s="333"/>
      <c r="X15" s="333"/>
      <c r="Y15" s="333"/>
      <c r="Z15" s="333"/>
    </row>
    <row r="16" spans="1:26">
      <c r="A16" s="333"/>
      <c r="B16" s="358" t="s">
        <v>775</v>
      </c>
      <c r="C16" s="333"/>
      <c r="D16" s="333"/>
      <c r="E16" s="346"/>
      <c r="F16" s="363">
        <v>5</v>
      </c>
      <c r="G16" s="333"/>
      <c r="H16" s="333"/>
      <c r="I16" s="361"/>
      <c r="J16" s="333"/>
      <c r="K16" s="333"/>
      <c r="L16" s="333"/>
      <c r="M16" s="333"/>
      <c r="N16" s="333"/>
      <c r="O16" s="333"/>
      <c r="P16" s="333"/>
      <c r="Q16" s="333"/>
      <c r="R16" s="333"/>
      <c r="S16" s="333"/>
      <c r="T16" s="333"/>
      <c r="U16" s="333"/>
      <c r="V16" s="333"/>
      <c r="W16" s="333"/>
      <c r="X16" s="333"/>
      <c r="Y16" s="333"/>
      <c r="Z16" s="333"/>
    </row>
    <row r="17" spans="1:26" ht="23" customHeight="1">
      <c r="A17" s="333"/>
      <c r="B17" s="364"/>
      <c r="C17" s="365"/>
      <c r="D17" s="365"/>
      <c r="E17" s="365"/>
      <c r="F17" s="365"/>
      <c r="G17" s="365"/>
      <c r="H17" s="365"/>
      <c r="I17" s="366"/>
      <c r="J17" s="333"/>
      <c r="K17" s="333"/>
      <c r="L17" s="333"/>
      <c r="M17" s="333"/>
      <c r="N17" s="333"/>
      <c r="O17" s="333"/>
      <c r="P17" s="333"/>
      <c r="Q17" s="333"/>
      <c r="R17" s="333"/>
      <c r="S17" s="333"/>
      <c r="T17" s="333"/>
      <c r="U17" s="333"/>
      <c r="V17" s="333"/>
      <c r="W17" s="333"/>
      <c r="X17" s="333"/>
      <c r="Y17" s="333"/>
      <c r="Z17" s="333"/>
    </row>
    <row r="18" spans="1:26">
      <c r="A18" s="333"/>
      <c r="B18" s="334"/>
      <c r="C18" s="333"/>
      <c r="D18" s="333"/>
      <c r="E18"/>
      <c r="F18" s="333"/>
      <c r="G18" s="333"/>
      <c r="H18" s="333"/>
      <c r="I18" s="333"/>
      <c r="J18" s="333"/>
      <c r="K18" s="333"/>
      <c r="L18" s="333"/>
      <c r="M18" s="333"/>
      <c r="N18" s="333"/>
      <c r="O18" s="333"/>
      <c r="P18" s="333"/>
      <c r="Q18" s="333"/>
      <c r="R18" s="333"/>
      <c r="S18" s="333"/>
      <c r="T18" s="333"/>
      <c r="U18" s="333"/>
      <c r="V18" s="333"/>
      <c r="W18" s="333"/>
      <c r="X18" s="333"/>
      <c r="Y18" s="333"/>
      <c r="Z18" s="333"/>
    </row>
    <row r="19" spans="1:26">
      <c r="A19" s="333"/>
      <c r="B19" s="334" t="s">
        <v>776</v>
      </c>
      <c r="C19" s="333"/>
      <c r="D19" s="333"/>
      <c r="E19" s="333"/>
      <c r="F19" s="333"/>
      <c r="G19" s="333"/>
      <c r="H19" s="333"/>
      <c r="I19" s="333"/>
      <c r="J19" s="333"/>
      <c r="K19" s="333"/>
      <c r="L19" s="333"/>
      <c r="M19" s="333"/>
      <c r="N19" s="333"/>
      <c r="O19" s="333"/>
      <c r="P19" s="333"/>
      <c r="Q19" s="333"/>
      <c r="R19" s="333"/>
      <c r="S19" s="333"/>
      <c r="T19" s="333"/>
      <c r="U19" s="333"/>
      <c r="V19" s="333"/>
      <c r="W19" s="333"/>
      <c r="X19" s="333"/>
      <c r="Y19" s="333"/>
      <c r="Z19" s="333"/>
    </row>
    <row r="20" spans="1:26">
      <c r="A20" s="333"/>
      <c r="B20" s="367" t="s">
        <v>777</v>
      </c>
      <c r="C20" s="367" t="s">
        <v>778</v>
      </c>
      <c r="D20" s="367" t="s">
        <v>779</v>
      </c>
      <c r="E20" s="367" t="s">
        <v>780</v>
      </c>
      <c r="F20"/>
      <c r="G20" s="333"/>
      <c r="H20" s="333"/>
      <c r="I20" s="333"/>
      <c r="J20" s="333"/>
      <c r="K20" s="333"/>
      <c r="L20" s="333"/>
      <c r="M20" s="333"/>
      <c r="N20" s="333"/>
      <c r="O20" s="333"/>
      <c r="P20" s="333"/>
      <c r="Q20" s="333"/>
      <c r="R20" s="333"/>
      <c r="S20" s="333"/>
      <c r="T20" s="333"/>
      <c r="U20" s="333"/>
      <c r="V20" s="333"/>
      <c r="W20" s="333"/>
      <c r="X20" s="333"/>
      <c r="Y20" s="333"/>
      <c r="Z20" s="333"/>
    </row>
    <row r="21" spans="1:26">
      <c r="A21" s="333"/>
      <c r="B21" s="368">
        <f ca="1">DiscretevsContinuousSC!$A$2</f>
        <v>0</v>
      </c>
      <c r="C21" s="368">
        <f>DiscretevsContinuousSC!$B$2</f>
        <v>56</v>
      </c>
      <c r="D21" s="368" t="s">
        <v>786</v>
      </c>
      <c r="E21" s="368"/>
      <c r="F21" s="378" t="str" cm="1">
        <f t="array" ref="F21">_xlfn.IFS(ROW(DiscretevsContinuous!A100)&lt;100,"A row has been deleted",COLUMN(DiscretevsContinuous!BB1)&lt;54,"A column has been deleted",ROW(DiscretevsContinuous!A100)&gt;100,"A row has been inserted",COLUMN(DiscretevsContinuous!BB1)&gt;54,"A column has been inserted",TRUE=TRUE,"")</f>
        <v/>
      </c>
      <c r="G21" s="378"/>
      <c r="H21" s="378"/>
      <c r="I21" s="333"/>
      <c r="J21" s="333"/>
      <c r="K21" s="333"/>
      <c r="L21" s="333"/>
      <c r="M21" s="333"/>
      <c r="N21" s="333"/>
      <c r="O21" s="333"/>
      <c r="P21" s="333"/>
      <c r="Q21" s="333"/>
      <c r="R21" s="333"/>
      <c r="S21" s="333"/>
      <c r="T21" s="333"/>
      <c r="U21" s="333"/>
      <c r="V21" s="333"/>
      <c r="W21" s="333"/>
      <c r="X21" s="333"/>
      <c r="Y21" s="333"/>
      <c r="Z21" s="333"/>
    </row>
    <row r="22" spans="1:26">
      <c r="A22" s="333"/>
      <c r="B22" s="368">
        <f ca="1">NormalDensitySC!$A$2</f>
        <v>0</v>
      </c>
      <c r="C22" s="368">
        <f>NormalDensitySC!$B$2</f>
        <v>53</v>
      </c>
      <c r="D22" s="368" t="s">
        <v>788</v>
      </c>
      <c r="E22" s="368"/>
      <c r="F22" s="378" t="str" cm="1">
        <f t="array" ref="F22">_xlfn.IFS(ROW(NormalDensity!A100)&lt;100,"A row has been deleted",COLUMN(NormalDensity!BB1)&lt;54,"A column has been deleted",ROW(NormalDensity!A100)&gt;100,"A row has been inserted",COLUMN(NormalDensity!BB1)&gt;54,"A column has been inserted",TRUE=TRUE,"")</f>
        <v/>
      </c>
      <c r="G22" s="378"/>
      <c r="H22" s="378"/>
      <c r="I22" s="333"/>
      <c r="J22" s="333"/>
      <c r="K22" s="333"/>
      <c r="L22" s="333"/>
      <c r="M22" s="333"/>
      <c r="N22" s="333"/>
      <c r="O22" s="333"/>
      <c r="P22" s="333"/>
      <c r="Q22" s="333"/>
      <c r="R22" s="333"/>
      <c r="S22" s="333"/>
      <c r="T22" s="333"/>
      <c r="U22" s="333"/>
      <c r="V22" s="333"/>
      <c r="W22" s="333"/>
      <c r="X22" s="333"/>
      <c r="Y22" s="333"/>
      <c r="Z22" s="333"/>
    </row>
    <row r="23" spans="1:26">
      <c r="A23" s="333"/>
      <c r="B23" s="368">
        <f ca="1">'Empirical RuleSC'!$A$2</f>
        <v>0</v>
      </c>
      <c r="C23" s="368">
        <f>'Empirical RuleSC'!$B$2</f>
        <v>17</v>
      </c>
      <c r="D23" s="368" t="s">
        <v>98</v>
      </c>
      <c r="E23" s="368"/>
      <c r="F23" s="378" t="str" cm="1">
        <f t="array" ref="F23">_xlfn.IFS(ROW('Empirical Rule'!A100)&lt;100,"A row has been deleted",COLUMN('Empirical Rule'!BB1)&lt;54,"A column has been deleted",ROW('Empirical Rule'!A100)&gt;100,"A row has been inserted",COLUMN('Empirical Rule'!BB1)&gt;54,"A column has been inserted",TRUE=TRUE,"")</f>
        <v/>
      </c>
      <c r="G23" s="378"/>
      <c r="H23" s="378"/>
      <c r="I23" s="333"/>
      <c r="J23" s="333"/>
      <c r="K23" s="333"/>
      <c r="L23" s="333"/>
      <c r="M23" s="333"/>
      <c r="N23" s="333"/>
      <c r="O23" s="333"/>
      <c r="P23" s="333"/>
      <c r="Q23" s="333"/>
      <c r="R23" s="333"/>
      <c r="S23" s="333"/>
      <c r="T23" s="333"/>
      <c r="U23" s="333"/>
      <c r="V23" s="333"/>
      <c r="W23" s="333"/>
      <c r="X23" s="333"/>
      <c r="Y23" s="333"/>
      <c r="Z23" s="333"/>
    </row>
    <row r="24" spans="1:26">
      <c r="A24" s="333"/>
      <c r="B24" s="43"/>
      <c r="C24" s="43"/>
      <c r="D24" s="43"/>
      <c r="E24" s="43"/>
      <c r="F24" s="378"/>
      <c r="G24" s="378"/>
      <c r="H24" s="378"/>
      <c r="I24" s="333"/>
      <c r="J24" s="333"/>
      <c r="K24" s="333"/>
      <c r="L24" s="333"/>
      <c r="M24" s="333"/>
      <c r="N24" s="333"/>
      <c r="O24" s="333"/>
      <c r="P24" s="333"/>
      <c r="Q24" s="333"/>
      <c r="R24" s="333"/>
      <c r="S24" s="333"/>
      <c r="T24" s="333"/>
      <c r="U24" s="333"/>
      <c r="V24" s="333"/>
      <c r="W24" s="333"/>
      <c r="X24" s="333"/>
      <c r="Y24" s="333"/>
      <c r="Z24" s="333"/>
    </row>
    <row r="25" spans="1:26">
      <c r="A25" s="333"/>
      <c r="B25" s="369">
        <f ca="1">SUM(B21:B23)</f>
        <v>0</v>
      </c>
      <c r="C25" s="369">
        <f>SUM(C21:C23)</f>
        <v>126</v>
      </c>
      <c r="D25" s="370">
        <f ca="1">IFERROR(ROUNDUP($B$25/$C$25,3),0)</f>
        <v>0</v>
      </c>
      <c r="E25" s="43"/>
      <c r="F25" s="378"/>
      <c r="G25" s="378"/>
      <c r="H25" s="378"/>
      <c r="I25" s="333"/>
      <c r="J25" s="333"/>
      <c r="K25" s="333"/>
      <c r="L25" s="333"/>
      <c r="M25" s="333"/>
      <c r="N25" s="333"/>
      <c r="O25" s="333"/>
      <c r="P25" s="333"/>
      <c r="Q25" s="333"/>
      <c r="R25" s="333"/>
      <c r="S25" s="333"/>
      <c r="T25" s="333"/>
      <c r="U25" s="333"/>
      <c r="V25" s="333"/>
      <c r="W25" s="333"/>
      <c r="X25" s="333"/>
      <c r="Y25" s="333"/>
      <c r="Z25" s="333"/>
    </row>
    <row r="26" spans="1:26">
      <c r="A26" s="333"/>
      <c r="B26" s="43"/>
      <c r="C26" s="43"/>
      <c r="D26" s="43"/>
      <c r="E26" s="43"/>
      <c r="F26" s="378"/>
      <c r="G26" s="378"/>
      <c r="H26" s="378"/>
      <c r="I26" s="333"/>
      <c r="J26" s="333"/>
      <c r="K26" s="333"/>
      <c r="L26" s="333"/>
      <c r="M26" s="333"/>
      <c r="N26" s="333"/>
      <c r="O26" s="333"/>
      <c r="P26" s="333"/>
      <c r="Q26" s="333"/>
      <c r="R26" s="333"/>
      <c r="S26" s="333"/>
      <c r="T26" s="333"/>
      <c r="U26" s="333"/>
      <c r="V26" s="333"/>
      <c r="W26" s="333"/>
      <c r="X26" s="333"/>
      <c r="Y26" s="333"/>
      <c r="Z26" s="333"/>
    </row>
    <row r="27" spans="1:26">
      <c r="A27" s="333"/>
      <c r="B27" s="345"/>
      <c r="C27" s="371"/>
      <c r="D27" s="371"/>
      <c r="E27" s="371"/>
      <c r="F27" s="378"/>
      <c r="G27" s="378"/>
      <c r="H27" s="378"/>
      <c r="I27" s="333"/>
      <c r="J27" s="333"/>
      <c r="K27" s="333"/>
      <c r="L27" s="333"/>
      <c r="M27" s="333"/>
      <c r="N27" s="333"/>
      <c r="O27" s="333"/>
      <c r="P27" s="333"/>
      <c r="Q27" s="333"/>
      <c r="R27" s="333"/>
      <c r="S27" s="333"/>
      <c r="T27" s="333"/>
      <c r="U27" s="333"/>
      <c r="V27" s="333"/>
      <c r="W27" s="333"/>
      <c r="X27" s="333"/>
      <c r="Y27" s="333"/>
      <c r="Z27" s="333"/>
    </row>
    <row r="28" spans="1:26">
      <c r="A28" s="333"/>
      <c r="B28" s="345"/>
      <c r="C28" s="371"/>
      <c r="D28" s="371"/>
      <c r="E28" s="371"/>
      <c r="F28" s="378"/>
      <c r="G28" s="378"/>
      <c r="H28" s="378"/>
      <c r="I28" s="333"/>
      <c r="J28" s="333"/>
      <c r="K28" s="333"/>
      <c r="L28" s="333"/>
      <c r="M28" s="333"/>
      <c r="N28" s="333"/>
      <c r="O28" s="333"/>
      <c r="P28" s="333"/>
      <c r="Q28" s="333"/>
      <c r="R28" s="333"/>
      <c r="S28" s="333"/>
      <c r="T28" s="333"/>
      <c r="U28" s="333"/>
      <c r="V28" s="333"/>
      <c r="W28" s="333"/>
      <c r="X28" s="333"/>
      <c r="Y28" s="333"/>
      <c r="Z28" s="333"/>
    </row>
    <row r="29" spans="1:26">
      <c r="A29" s="333"/>
      <c r="B29" s="345"/>
      <c r="C29" s="371"/>
      <c r="D29" s="371"/>
      <c r="E29" s="371"/>
      <c r="F29" s="378"/>
      <c r="G29" s="378"/>
      <c r="H29" s="378"/>
      <c r="I29" s="333"/>
      <c r="J29" s="333"/>
      <c r="K29" s="333"/>
      <c r="L29" s="333"/>
      <c r="M29" s="333"/>
      <c r="N29" s="333"/>
      <c r="O29" s="333"/>
      <c r="P29" s="333"/>
      <c r="Q29" s="333"/>
      <c r="R29" s="333"/>
      <c r="S29" s="333"/>
      <c r="T29" s="333"/>
      <c r="U29" s="333"/>
      <c r="V29" s="333"/>
      <c r="W29" s="333"/>
      <c r="X29" s="333"/>
      <c r="Y29" s="333"/>
      <c r="Z29" s="333"/>
    </row>
    <row r="30" spans="1:26">
      <c r="A30" s="333"/>
      <c r="B30" s="345"/>
      <c r="C30" s="371"/>
      <c r="D30" s="371"/>
      <c r="E30" s="371"/>
      <c r="F30" s="378"/>
      <c r="G30" s="378"/>
      <c r="H30" s="378"/>
      <c r="I30" s="333"/>
      <c r="J30" s="333"/>
      <c r="K30" s="333"/>
      <c r="L30" s="333"/>
      <c r="M30" s="333"/>
      <c r="N30" s="333"/>
      <c r="O30" s="333"/>
      <c r="P30" s="333"/>
      <c r="Q30" s="333"/>
      <c r="R30" s="333"/>
      <c r="S30" s="333"/>
      <c r="T30" s="333"/>
      <c r="U30" s="333"/>
      <c r="V30" s="333"/>
      <c r="W30" s="333"/>
      <c r="X30" s="333"/>
      <c r="Y30" s="333"/>
      <c r="Z30" s="333"/>
    </row>
    <row r="31" spans="1:26">
      <c r="A31" s="333"/>
      <c r="B31" s="345"/>
      <c r="C31" s="371"/>
      <c r="D31" s="371"/>
      <c r="E31" s="371"/>
      <c r="F31" s="378"/>
      <c r="G31" s="378"/>
      <c r="H31" s="378"/>
      <c r="I31" s="333"/>
      <c r="J31" s="333"/>
      <c r="K31" s="333"/>
      <c r="L31" s="333"/>
      <c r="M31" s="333"/>
      <c r="N31" s="333"/>
      <c r="O31" s="333"/>
      <c r="P31" s="333"/>
      <c r="Q31" s="333"/>
      <c r="R31" s="333"/>
      <c r="S31" s="333"/>
      <c r="T31" s="333"/>
      <c r="U31" s="333"/>
      <c r="V31" s="333"/>
      <c r="W31" s="333"/>
      <c r="X31" s="333"/>
      <c r="Y31" s="333"/>
      <c r="Z31" s="333"/>
    </row>
    <row r="32" spans="1:26">
      <c r="A32" s="333"/>
      <c r="B32" s="345"/>
      <c r="C32" s="371"/>
      <c r="D32" s="371"/>
      <c r="E32" s="371"/>
      <c r="F32" s="378"/>
      <c r="G32" s="378"/>
      <c r="H32" s="378"/>
      <c r="I32" s="333"/>
      <c r="J32" s="333"/>
      <c r="K32" s="333"/>
      <c r="L32" s="333"/>
      <c r="M32" s="333"/>
      <c r="N32" s="333"/>
      <c r="O32" s="333"/>
      <c r="P32" s="333"/>
      <c r="Q32" s="333"/>
      <c r="R32" s="333"/>
      <c r="S32" s="333"/>
      <c r="T32" s="333"/>
      <c r="U32" s="333"/>
      <c r="V32" s="333"/>
      <c r="W32" s="333"/>
      <c r="X32" s="333"/>
      <c r="Y32" s="333"/>
      <c r="Z32" s="333"/>
    </row>
    <row r="33" spans="1:26">
      <c r="A33" s="333"/>
      <c r="B33" s="345"/>
      <c r="C33" s="371"/>
      <c r="D33" s="371"/>
      <c r="E33" s="371"/>
      <c r="F33" s="378"/>
      <c r="G33" s="378"/>
      <c r="H33" s="378"/>
      <c r="I33" s="333"/>
      <c r="J33" s="333"/>
      <c r="K33" s="333"/>
      <c r="L33" s="333"/>
      <c r="M33" s="333"/>
      <c r="N33" s="333"/>
      <c r="O33" s="333"/>
      <c r="P33" s="333"/>
      <c r="Q33" s="333"/>
      <c r="R33" s="333"/>
      <c r="S33" s="333"/>
      <c r="T33" s="333"/>
      <c r="U33" s="333"/>
      <c r="V33" s="333"/>
      <c r="W33" s="333"/>
      <c r="X33" s="333"/>
      <c r="Y33" s="333"/>
      <c r="Z33" s="333"/>
    </row>
    <row r="34" spans="1:26">
      <c r="A34" s="333"/>
      <c r="B34" s="345"/>
      <c r="C34" s="371"/>
      <c r="D34" s="371"/>
      <c r="E34" s="371"/>
      <c r="F34" s="378"/>
      <c r="G34" s="378"/>
      <c r="H34" s="378"/>
      <c r="I34" s="333"/>
      <c r="J34" s="333"/>
      <c r="K34" s="333"/>
      <c r="L34" s="333"/>
      <c r="M34" s="333"/>
      <c r="N34" s="333"/>
      <c r="O34" s="333"/>
      <c r="P34" s="333"/>
      <c r="Q34" s="333"/>
      <c r="R34" s="333"/>
      <c r="S34" s="333"/>
      <c r="T34" s="333"/>
      <c r="U34" s="333"/>
      <c r="V34" s="333"/>
      <c r="W34" s="333"/>
      <c r="X34" s="333"/>
      <c r="Y34" s="333"/>
      <c r="Z34" s="333"/>
    </row>
    <row r="35" spans="1:26">
      <c r="A35" s="333"/>
      <c r="B35" s="345"/>
      <c r="C35" s="371"/>
      <c r="D35" s="371"/>
      <c r="E35" s="371"/>
      <c r="F35" s="378"/>
      <c r="G35" s="378"/>
      <c r="H35" s="378"/>
      <c r="I35" s="333"/>
      <c r="J35" s="333"/>
      <c r="K35" s="333"/>
      <c r="L35" s="333"/>
      <c r="M35" s="333"/>
      <c r="N35" s="333"/>
      <c r="O35" s="333"/>
      <c r="P35" s="333"/>
      <c r="Q35" s="333"/>
      <c r="R35" s="333"/>
      <c r="S35" s="333"/>
      <c r="T35" s="333"/>
      <c r="U35" s="333"/>
      <c r="V35" s="333"/>
      <c r="W35" s="333"/>
      <c r="X35" s="333"/>
      <c r="Y35" s="333"/>
      <c r="Z35" s="333"/>
    </row>
    <row r="36" spans="1:26">
      <c r="A36" s="333"/>
      <c r="B36" s="345"/>
      <c r="C36" s="371"/>
      <c r="D36" s="371"/>
      <c r="E36" s="371"/>
      <c r="F36" s="378"/>
      <c r="G36" s="378"/>
      <c r="H36" s="378"/>
      <c r="I36" s="333"/>
      <c r="J36" s="333"/>
      <c r="K36" s="333"/>
      <c r="L36" s="333"/>
      <c r="M36" s="333"/>
      <c r="N36" s="333"/>
      <c r="O36" s="333"/>
      <c r="P36" s="333"/>
      <c r="Q36" s="333"/>
      <c r="R36" s="333"/>
      <c r="S36" s="333"/>
      <c r="T36" s="333"/>
      <c r="U36" s="333"/>
      <c r="V36" s="333"/>
      <c r="W36" s="333"/>
      <c r="X36" s="333"/>
      <c r="Y36" s="333"/>
      <c r="Z36" s="333"/>
    </row>
    <row r="37" spans="1:26">
      <c r="A37" s="333"/>
      <c r="B37" s="345" t="s">
        <v>813</v>
      </c>
      <c r="C37" s="371"/>
      <c r="D37" s="371"/>
      <c r="E37" s="371"/>
      <c r="F37" s="378"/>
      <c r="G37" s="378"/>
      <c r="H37" s="378"/>
      <c r="I37" s="333"/>
      <c r="J37" s="333"/>
      <c r="K37" s="333"/>
      <c r="L37" s="333"/>
      <c r="M37" s="333"/>
      <c r="N37" s="333"/>
      <c r="O37" s="333"/>
      <c r="P37" s="333"/>
      <c r="Q37" s="333"/>
      <c r="R37" s="333"/>
      <c r="S37" s="333"/>
      <c r="T37" s="333"/>
      <c r="U37" s="333"/>
      <c r="V37" s="333"/>
      <c r="W37" s="333"/>
      <c r="X37" s="333"/>
      <c r="Y37" s="333"/>
      <c r="Z37" s="333"/>
    </row>
    <row r="38" spans="1:26">
      <c r="A38" s="333"/>
      <c r="B38" s="345"/>
      <c r="C38" s="371"/>
      <c r="D38" s="371"/>
      <c r="E38" s="371"/>
      <c r="F38" s="378"/>
      <c r="G38" s="378"/>
      <c r="H38" s="378"/>
      <c r="I38" s="333"/>
      <c r="J38" s="333"/>
      <c r="K38" s="333"/>
      <c r="L38" s="333"/>
      <c r="M38" s="333"/>
      <c r="N38" s="333"/>
      <c r="O38" s="333"/>
      <c r="P38" s="333"/>
      <c r="Q38" s="333"/>
      <c r="R38" s="333"/>
      <c r="S38" s="333"/>
      <c r="T38" s="333"/>
      <c r="U38" s="333"/>
      <c r="V38" s="333"/>
      <c r="W38" s="333"/>
      <c r="X38" s="333"/>
      <c r="Y38" s="333"/>
      <c r="Z38" s="333"/>
    </row>
    <row r="39" spans="1:26">
      <c r="A39" s="333"/>
      <c r="B39" s="345"/>
      <c r="C39" s="371"/>
      <c r="D39" s="371"/>
      <c r="E39" s="371"/>
      <c r="F39" s="378"/>
      <c r="G39" s="378"/>
      <c r="H39" s="378"/>
      <c r="I39" s="333"/>
      <c r="J39" s="333"/>
      <c r="K39" s="333"/>
      <c r="L39" s="333"/>
      <c r="M39" s="333"/>
      <c r="N39" s="333"/>
      <c r="O39" s="333"/>
      <c r="P39" s="333"/>
      <c r="Q39" s="333"/>
      <c r="R39" s="333"/>
      <c r="S39" s="333"/>
      <c r="T39" s="333"/>
      <c r="U39" s="333"/>
      <c r="V39" s="333"/>
      <c r="W39" s="333"/>
      <c r="X39" s="333"/>
      <c r="Y39" s="333"/>
      <c r="Z39" s="333"/>
    </row>
    <row r="40" spans="1:26">
      <c r="A40" s="333"/>
      <c r="B40" s="345"/>
      <c r="C40" s="371"/>
      <c r="D40" s="371"/>
      <c r="E40" s="371"/>
      <c r="F40" s="378"/>
      <c r="G40" s="378"/>
      <c r="H40" s="378"/>
      <c r="I40" s="333"/>
      <c r="J40" s="333"/>
      <c r="K40" s="333"/>
      <c r="L40" s="333"/>
      <c r="M40" s="333"/>
      <c r="N40" s="333"/>
      <c r="O40" s="333"/>
      <c r="P40" s="333"/>
      <c r="Q40" s="333"/>
      <c r="R40" s="333"/>
      <c r="S40" s="333"/>
      <c r="T40" s="333"/>
      <c r="U40" s="333"/>
      <c r="V40" s="333"/>
      <c r="W40" s="333"/>
      <c r="X40" s="333"/>
      <c r="Y40" s="333"/>
      <c r="Z40" s="333"/>
    </row>
    <row r="41" spans="1:26">
      <c r="A41" s="333"/>
      <c r="B41" s="345"/>
      <c r="C41" s="371"/>
      <c r="D41" s="371"/>
      <c r="E41" s="371"/>
      <c r="F41" s="378"/>
      <c r="G41" s="378"/>
      <c r="H41" s="378"/>
      <c r="I41" s="333"/>
      <c r="J41" s="333"/>
      <c r="K41" s="333"/>
      <c r="L41" s="333"/>
      <c r="M41" s="333"/>
      <c r="N41" s="333"/>
      <c r="O41" s="333"/>
      <c r="P41" s="333"/>
      <c r="Q41" s="333"/>
      <c r="R41" s="333"/>
      <c r="S41" s="333"/>
      <c r="T41" s="333"/>
      <c r="U41" s="333"/>
      <c r="V41" s="333"/>
      <c r="W41" s="333"/>
      <c r="X41" s="333"/>
      <c r="Y41" s="333"/>
      <c r="Z41" s="333"/>
    </row>
    <row r="42" spans="1:26">
      <c r="A42" s="333"/>
      <c r="B42" s="345"/>
      <c r="C42" s="371"/>
      <c r="D42" s="371"/>
      <c r="E42" s="371"/>
      <c r="F42" s="378"/>
      <c r="G42" s="378"/>
      <c r="H42" s="378"/>
      <c r="I42" s="333"/>
      <c r="J42" s="333"/>
      <c r="K42" s="333"/>
      <c r="L42" s="333"/>
      <c r="M42" s="333"/>
      <c r="N42" s="333"/>
      <c r="O42" s="333"/>
      <c r="P42" s="333"/>
      <c r="Q42" s="333"/>
      <c r="R42" s="333"/>
      <c r="S42" s="333"/>
      <c r="T42" s="333"/>
      <c r="U42" s="333"/>
      <c r="V42" s="333"/>
      <c r="W42" s="333"/>
      <c r="X42" s="333"/>
      <c r="Y42" s="333"/>
      <c r="Z42" s="333"/>
    </row>
    <row r="43" spans="1:26">
      <c r="A43" s="333"/>
      <c r="B43" s="345"/>
      <c r="C43" s="371"/>
      <c r="D43" s="371"/>
      <c r="E43" s="371"/>
      <c r="F43" s="378"/>
      <c r="G43" s="378"/>
      <c r="H43" s="378"/>
      <c r="I43" s="333"/>
      <c r="J43" s="333"/>
      <c r="K43" s="333"/>
      <c r="L43" s="333"/>
      <c r="M43" s="333"/>
      <c r="N43" s="333"/>
      <c r="O43" s="333"/>
      <c r="P43" s="333"/>
      <c r="Q43" s="333"/>
      <c r="R43" s="333"/>
      <c r="S43" s="333"/>
      <c r="T43" s="333"/>
      <c r="U43" s="333"/>
      <c r="V43" s="333"/>
      <c r="W43" s="333"/>
      <c r="X43" s="333"/>
      <c r="Y43" s="333"/>
      <c r="Z43" s="333"/>
    </row>
    <row r="44" spans="1:26">
      <c r="A44" s="333"/>
      <c r="B44" s="345"/>
      <c r="C44" s="371"/>
      <c r="D44" s="371"/>
      <c r="E44" s="371"/>
      <c r="F44" s="378"/>
      <c r="G44" s="378"/>
      <c r="H44" s="378"/>
      <c r="I44" s="333"/>
      <c r="J44" s="333"/>
      <c r="K44" s="333"/>
      <c r="L44" s="333"/>
      <c r="M44" s="333"/>
      <c r="N44" s="333"/>
      <c r="O44" s="333"/>
      <c r="P44" s="333"/>
      <c r="Q44" s="333"/>
      <c r="R44" s="333"/>
      <c r="S44" s="333"/>
      <c r="T44" s="333"/>
      <c r="U44" s="333"/>
      <c r="V44" s="333"/>
      <c r="W44" s="333"/>
      <c r="X44" s="333"/>
      <c r="Y44" s="333"/>
      <c r="Z44" s="333"/>
    </row>
    <row r="45" spans="1:26">
      <c r="A45" s="333"/>
      <c r="B45" s="345"/>
      <c r="C45" s="371"/>
      <c r="D45" s="371"/>
      <c r="E45" s="371"/>
      <c r="F45" s="378"/>
      <c r="G45" s="378"/>
      <c r="H45" s="378"/>
      <c r="I45" s="333"/>
      <c r="J45" s="333"/>
      <c r="K45" s="333"/>
      <c r="L45" s="333"/>
      <c r="M45" s="333"/>
      <c r="N45" s="333"/>
      <c r="O45" s="333"/>
      <c r="P45" s="333"/>
      <c r="Q45" s="333"/>
      <c r="R45" s="333"/>
      <c r="S45" s="333"/>
      <c r="T45" s="333"/>
      <c r="U45" s="333"/>
      <c r="V45" s="333"/>
      <c r="W45" s="333"/>
      <c r="X45" s="333"/>
      <c r="Y45" s="333"/>
      <c r="Z45" s="333"/>
    </row>
    <row r="46" spans="1:26">
      <c r="A46" s="333"/>
      <c r="B46" s="345"/>
      <c r="C46" s="371"/>
      <c r="D46" s="371"/>
      <c r="E46" s="371"/>
      <c r="F46" s="378"/>
      <c r="G46" s="378"/>
      <c r="H46" s="378"/>
      <c r="I46" s="333"/>
      <c r="J46" s="333"/>
      <c r="K46" s="333"/>
      <c r="L46" s="333"/>
      <c r="M46" s="333"/>
      <c r="N46" s="333"/>
      <c r="O46" s="333"/>
      <c r="P46" s="333"/>
      <c r="Q46" s="333"/>
      <c r="R46" s="333"/>
      <c r="S46" s="333"/>
      <c r="T46" s="333"/>
      <c r="U46" s="333"/>
      <c r="V46" s="333"/>
      <c r="W46" s="333"/>
      <c r="X46" s="333"/>
      <c r="Y46" s="333"/>
      <c r="Z46" s="333"/>
    </row>
    <row r="47" spans="1:26">
      <c r="A47" s="333"/>
      <c r="B47" s="345"/>
      <c r="C47" s="371"/>
      <c r="D47" s="371"/>
      <c r="E47" s="371"/>
      <c r="F47" s="378"/>
      <c r="G47" s="378"/>
      <c r="H47" s="378"/>
      <c r="I47" s="333"/>
      <c r="J47" s="333"/>
      <c r="K47" s="333"/>
      <c r="L47" s="333"/>
      <c r="M47" s="333"/>
      <c r="N47" s="333"/>
      <c r="O47" s="333"/>
      <c r="P47" s="333"/>
      <c r="Q47" s="333"/>
      <c r="R47" s="333"/>
      <c r="S47" s="333"/>
      <c r="T47" s="333"/>
      <c r="U47" s="333"/>
      <c r="V47" s="333"/>
      <c r="W47" s="333"/>
      <c r="X47" s="333"/>
      <c r="Y47" s="333"/>
      <c r="Z47" s="333"/>
    </row>
    <row r="48" spans="1:26">
      <c r="A48" s="333"/>
      <c r="B48" s="345"/>
      <c r="C48" s="371"/>
      <c r="D48" s="371"/>
      <c r="E48" s="371"/>
      <c r="F48" s="378"/>
      <c r="G48" s="378"/>
      <c r="H48" s="378"/>
      <c r="I48" s="333"/>
      <c r="J48" s="333"/>
      <c r="K48" s="333"/>
      <c r="L48" s="333"/>
      <c r="M48" s="333"/>
      <c r="N48" s="333"/>
      <c r="O48" s="333"/>
      <c r="P48" s="333"/>
      <c r="Q48" s="333"/>
      <c r="R48" s="333"/>
      <c r="S48" s="333"/>
      <c r="T48" s="333"/>
      <c r="U48" s="333"/>
      <c r="V48" s="333"/>
      <c r="W48" s="333"/>
      <c r="X48" s="333"/>
      <c r="Y48" s="333"/>
      <c r="Z48" s="333"/>
    </row>
    <row r="49" spans="1:26">
      <c r="A49" s="333"/>
      <c r="B49" s="345"/>
      <c r="C49" s="371"/>
      <c r="D49" s="371"/>
      <c r="E49" s="371"/>
      <c r="F49" s="378"/>
      <c r="G49" s="378"/>
      <c r="H49" s="378"/>
      <c r="I49" s="333"/>
      <c r="J49" s="333"/>
      <c r="K49" s="333"/>
      <c r="L49" s="333"/>
      <c r="M49" s="333"/>
      <c r="N49" s="333"/>
      <c r="O49" s="333"/>
      <c r="P49" s="333"/>
      <c r="Q49" s="333"/>
      <c r="R49" s="333"/>
      <c r="S49" s="333"/>
      <c r="T49" s="333"/>
      <c r="U49" s="333"/>
      <c r="V49" s="333"/>
      <c r="W49" s="333"/>
      <c r="X49" s="333"/>
      <c r="Y49" s="333"/>
      <c r="Z49" s="333"/>
    </row>
    <row r="50" spans="1:26">
      <c r="A50" s="333"/>
      <c r="B50" s="345"/>
      <c r="C50" s="371"/>
      <c r="D50" s="371"/>
      <c r="E50" s="371"/>
      <c r="F50" s="378"/>
      <c r="G50" s="378"/>
      <c r="H50" s="378"/>
      <c r="I50" s="333"/>
      <c r="J50" s="333"/>
      <c r="K50" s="333"/>
      <c r="L50" s="333"/>
      <c r="M50" s="333"/>
      <c r="N50" s="333"/>
      <c r="O50" s="333"/>
      <c r="P50" s="333"/>
      <c r="Q50" s="333"/>
      <c r="R50" s="333"/>
      <c r="S50" s="333"/>
      <c r="T50" s="333"/>
      <c r="U50" s="333"/>
      <c r="V50" s="333"/>
      <c r="W50" s="333"/>
      <c r="X50" s="333"/>
      <c r="Y50" s="333"/>
      <c r="Z50" s="333"/>
    </row>
    <row r="51" spans="1:26">
      <c r="B51" s="330"/>
      <c r="C51" s="331"/>
      <c r="D51" s="331"/>
      <c r="E51" s="331"/>
      <c r="F51" s="377"/>
      <c r="G51" s="377"/>
      <c r="H51" s="377"/>
    </row>
    <row r="52" spans="1:26">
      <c r="B52" s="330"/>
      <c r="C52" s="331"/>
      <c r="D52" s="331"/>
      <c r="E52" s="331"/>
      <c r="F52" s="377"/>
      <c r="G52" s="377"/>
      <c r="H52" s="377"/>
    </row>
    <row r="53" spans="1:26">
      <c r="B53" s="330"/>
      <c r="C53" s="331"/>
      <c r="D53" s="331"/>
      <c r="E53" s="331"/>
      <c r="F53" s="377"/>
      <c r="G53" s="377"/>
      <c r="H53" s="377"/>
    </row>
    <row r="54" spans="1:26">
      <c r="B54" s="330"/>
      <c r="C54" s="331"/>
      <c r="D54" s="331"/>
      <c r="E54" s="331"/>
      <c r="F54" s="377"/>
      <c r="G54" s="377"/>
      <c r="H54" s="377"/>
    </row>
    <row r="55" spans="1:26">
      <c r="B55" s="330"/>
      <c r="C55" s="331"/>
      <c r="D55" s="331"/>
      <c r="E55" s="331"/>
      <c r="F55" s="377"/>
      <c r="G55" s="377"/>
      <c r="H55" s="377"/>
    </row>
    <row r="56" spans="1:26">
      <c r="B56" s="330"/>
      <c r="C56" s="331"/>
      <c r="D56" s="331"/>
      <c r="E56" s="331"/>
      <c r="F56" s="377"/>
      <c r="G56" s="377"/>
      <c r="H56" s="377"/>
    </row>
    <row r="57" spans="1:26">
      <c r="B57" s="330"/>
      <c r="C57" s="331"/>
      <c r="D57" s="331"/>
      <c r="E57" s="331"/>
      <c r="F57" s="377"/>
      <c r="G57" s="377"/>
      <c r="H57" s="377"/>
    </row>
    <row r="58" spans="1:26">
      <c r="B58" s="330"/>
      <c r="C58" s="331"/>
      <c r="D58" s="331"/>
      <c r="E58" s="331"/>
      <c r="F58" s="377"/>
      <c r="G58" s="377"/>
      <c r="H58" s="377"/>
    </row>
    <row r="59" spans="1:26">
      <c r="B59" s="330"/>
      <c r="C59" s="331"/>
      <c r="D59" s="331"/>
      <c r="E59" s="331"/>
      <c r="F59" s="377"/>
      <c r="G59" s="377"/>
      <c r="H59" s="377"/>
    </row>
    <row r="60" spans="1:26">
      <c r="B60" s="330"/>
      <c r="C60" s="331"/>
      <c r="D60" s="331"/>
      <c r="E60" s="331"/>
      <c r="F60" s="377"/>
      <c r="G60" s="377"/>
      <c r="H60" s="377"/>
    </row>
    <row r="61" spans="1:26">
      <c r="B61" s="330"/>
      <c r="C61" s="331"/>
      <c r="D61" s="331"/>
      <c r="E61" s="331"/>
      <c r="F61" s="377"/>
      <c r="G61" s="377"/>
      <c r="H61" s="377"/>
    </row>
    <row r="62" spans="1:26">
      <c r="B62" s="330"/>
      <c r="C62" s="331"/>
      <c r="D62" s="331"/>
      <c r="E62" s="331"/>
      <c r="F62" s="377"/>
      <c r="G62" s="377"/>
      <c r="H62" s="377"/>
    </row>
    <row r="63" spans="1:26">
      <c r="B63" s="330"/>
      <c r="C63" s="331"/>
      <c r="D63" s="331"/>
      <c r="E63" s="331"/>
      <c r="F63" s="377"/>
      <c r="G63" s="377"/>
      <c r="H63" s="377"/>
    </row>
    <row r="64" spans="1:26">
      <c r="B64" s="330"/>
      <c r="C64" s="331"/>
      <c r="D64" s="331"/>
      <c r="E64" s="331"/>
      <c r="F64" s="377"/>
      <c r="G64" s="377"/>
      <c r="H64" s="377"/>
    </row>
    <row r="65" spans="2:8">
      <c r="B65" s="330"/>
      <c r="C65" s="331"/>
      <c r="D65" s="331"/>
      <c r="E65" s="331"/>
      <c r="F65" s="377"/>
      <c r="G65" s="377"/>
      <c r="H65" s="377"/>
    </row>
    <row r="66" spans="2:8">
      <c r="B66" s="330"/>
      <c r="C66" s="331"/>
      <c r="D66" s="331"/>
      <c r="E66" s="331"/>
      <c r="F66" s="377"/>
      <c r="G66" s="377"/>
      <c r="H66" s="377"/>
    </row>
    <row r="67" spans="2:8">
      <c r="B67" s="330"/>
      <c r="C67" s="331"/>
      <c r="D67" s="331"/>
      <c r="E67" s="331"/>
      <c r="F67" s="377"/>
      <c r="G67" s="377"/>
      <c r="H67" s="377"/>
    </row>
    <row r="68" spans="2:8">
      <c r="B68" s="330"/>
      <c r="C68" s="331"/>
      <c r="D68" s="331"/>
      <c r="E68" s="331"/>
      <c r="F68" s="377"/>
      <c r="G68" s="377"/>
      <c r="H68" s="377"/>
    </row>
    <row r="69" spans="2:8">
      <c r="B69" s="330"/>
      <c r="C69" s="331"/>
      <c r="D69" s="331"/>
      <c r="E69" s="331"/>
      <c r="F69" s="377"/>
      <c r="G69" s="377"/>
      <c r="H69" s="377"/>
    </row>
    <row r="70" spans="2:8">
      <c r="B70" s="330"/>
      <c r="C70" s="331"/>
      <c r="D70" s="331"/>
      <c r="E70" s="331"/>
      <c r="F70" s="377"/>
      <c r="G70" s="377"/>
      <c r="H70" s="377"/>
    </row>
    <row r="71" spans="2:8">
      <c r="B71" s="330"/>
      <c r="C71" s="331"/>
      <c r="D71" s="331"/>
      <c r="E71" s="331"/>
      <c r="F71" s="377"/>
      <c r="G71" s="377"/>
      <c r="H71" s="377"/>
    </row>
    <row r="72" spans="2:8">
      <c r="B72" s="330"/>
      <c r="C72" s="331"/>
      <c r="D72" s="331"/>
      <c r="E72" s="331"/>
      <c r="F72" s="377"/>
      <c r="G72" s="377"/>
      <c r="H72" s="377"/>
    </row>
    <row r="73" spans="2:8">
      <c r="B73" s="330"/>
      <c r="C73" s="331"/>
      <c r="D73" s="331"/>
      <c r="E73" s="331"/>
      <c r="F73" s="377"/>
      <c r="G73" s="377"/>
      <c r="H73" s="377"/>
    </row>
    <row r="74" spans="2:8">
      <c r="B74" s="330"/>
      <c r="C74" s="331"/>
      <c r="D74" s="331"/>
      <c r="E74" s="331"/>
      <c r="F74" s="377"/>
      <c r="G74" s="377"/>
      <c r="H74" s="377"/>
    </row>
    <row r="75" spans="2:8">
      <c r="B75" s="330"/>
      <c r="C75" s="331"/>
      <c r="D75" s="331"/>
      <c r="E75" s="331"/>
      <c r="F75" s="377"/>
      <c r="G75" s="377"/>
      <c r="H75" s="377"/>
    </row>
    <row r="76" spans="2:8">
      <c r="B76" s="330"/>
      <c r="C76" s="331"/>
      <c r="D76" s="331"/>
      <c r="E76" s="331"/>
      <c r="F76" s="377"/>
      <c r="G76" s="377"/>
      <c r="H76" s="377"/>
    </row>
    <row r="77" spans="2:8">
      <c r="B77" s="330"/>
      <c r="C77" s="331"/>
      <c r="D77" s="331"/>
      <c r="E77" s="331"/>
      <c r="F77" s="377"/>
      <c r="G77" s="377"/>
      <c r="H77" s="377"/>
    </row>
    <row r="78" spans="2:8">
      <c r="B78" s="330"/>
      <c r="C78" s="331"/>
      <c r="D78" s="331"/>
      <c r="E78" s="331"/>
      <c r="F78" s="377"/>
      <c r="G78" s="377"/>
      <c r="H78" s="377"/>
    </row>
    <row r="79" spans="2:8">
      <c r="B79" s="330"/>
      <c r="C79" s="331"/>
      <c r="D79" s="331"/>
      <c r="E79" s="331"/>
      <c r="F79" s="377"/>
      <c r="G79" s="377"/>
      <c r="H79" s="377"/>
    </row>
    <row r="80" spans="2:8">
      <c r="B80" s="330"/>
      <c r="C80" s="331"/>
      <c r="D80" s="331"/>
      <c r="E80" s="331"/>
      <c r="F80" s="377"/>
      <c r="G80" s="377"/>
      <c r="H80" s="377"/>
    </row>
    <row r="81" spans="2:8">
      <c r="B81" s="330"/>
      <c r="C81" s="331"/>
      <c r="D81" s="331"/>
      <c r="E81" s="331"/>
      <c r="F81" s="377"/>
      <c r="G81" s="377"/>
      <c r="H81" s="377"/>
    </row>
    <row r="82" spans="2:8">
      <c r="B82" s="330"/>
      <c r="C82" s="331"/>
      <c r="D82" s="331"/>
      <c r="E82" s="331"/>
      <c r="F82" s="377"/>
      <c r="G82" s="377"/>
      <c r="H82" s="377"/>
    </row>
    <row r="83" spans="2:8">
      <c r="B83" s="330"/>
      <c r="C83" s="331"/>
      <c r="D83" s="331"/>
      <c r="E83" s="331"/>
      <c r="F83" s="377"/>
      <c r="G83" s="377"/>
      <c r="H83" s="377"/>
    </row>
    <row r="84" spans="2:8">
      <c r="B84" s="330"/>
      <c r="C84" s="331"/>
      <c r="D84" s="331"/>
      <c r="E84" s="331"/>
      <c r="F84" s="377"/>
      <c r="G84" s="377"/>
      <c r="H84" s="377"/>
    </row>
    <row r="85" spans="2:8">
      <c r="B85" s="330"/>
      <c r="C85" s="331"/>
      <c r="D85" s="331"/>
      <c r="E85" s="331"/>
      <c r="F85" s="377"/>
      <c r="G85" s="377"/>
      <c r="H85" s="377"/>
    </row>
    <row r="86" spans="2:8">
      <c r="B86" s="330"/>
      <c r="C86" s="331"/>
      <c r="D86" s="331"/>
      <c r="E86" s="331"/>
      <c r="F86" s="377"/>
      <c r="G86" s="377"/>
      <c r="H86" s="377"/>
    </row>
    <row r="87" spans="2:8">
      <c r="B87" s="330"/>
      <c r="C87" s="331"/>
      <c r="D87" s="331"/>
      <c r="E87" s="331"/>
      <c r="F87" s="377"/>
      <c r="G87" s="377"/>
      <c r="H87" s="377"/>
    </row>
    <row r="88" spans="2:8">
      <c r="B88" s="330"/>
      <c r="C88" s="331"/>
      <c r="D88" s="331"/>
      <c r="E88" s="331"/>
      <c r="F88" s="377"/>
      <c r="G88" s="377"/>
      <c r="H88" s="377"/>
    </row>
    <row r="89" spans="2:8">
      <c r="B89" s="330"/>
      <c r="C89" s="331"/>
      <c r="D89" s="331"/>
      <c r="E89" s="331"/>
      <c r="F89" s="377"/>
      <c r="G89" s="377"/>
      <c r="H89" s="377"/>
    </row>
    <row r="90" spans="2:8">
      <c r="B90" s="330"/>
      <c r="C90" s="331"/>
      <c r="D90" s="331"/>
      <c r="E90" s="331"/>
      <c r="F90" s="377"/>
      <c r="G90" s="377"/>
      <c r="H90" s="377"/>
    </row>
    <row r="91" spans="2:8">
      <c r="B91" s="330"/>
      <c r="C91" s="331"/>
      <c r="D91" s="331"/>
      <c r="E91" s="331"/>
      <c r="F91" s="377"/>
      <c r="G91" s="377"/>
      <c r="H91" s="377"/>
    </row>
    <row r="92" spans="2:8">
      <c r="B92" s="330"/>
      <c r="C92" s="331"/>
      <c r="D92" s="331"/>
      <c r="E92" s="331"/>
      <c r="F92" s="377"/>
      <c r="G92" s="377"/>
      <c r="H92" s="377"/>
    </row>
    <row r="93" spans="2:8">
      <c r="B93" s="330"/>
      <c r="C93" s="331"/>
      <c r="D93" s="331"/>
      <c r="E93" s="331"/>
      <c r="F93" s="377"/>
      <c r="G93" s="377"/>
      <c r="H93" s="377"/>
    </row>
    <row r="94" spans="2:8">
      <c r="B94" s="330"/>
      <c r="C94" s="331"/>
      <c r="D94" s="331"/>
      <c r="E94" s="331"/>
      <c r="F94" s="377"/>
      <c r="G94" s="377"/>
      <c r="H94" s="377"/>
    </row>
    <row r="95" spans="2:8">
      <c r="B95" s="330"/>
      <c r="C95" s="331"/>
      <c r="D95" s="331"/>
      <c r="E95" s="331"/>
      <c r="F95" s="377"/>
      <c r="G95" s="377"/>
      <c r="H95" s="377"/>
    </row>
    <row r="96" spans="2:8">
      <c r="B96" s="330"/>
      <c r="C96" s="331"/>
      <c r="D96" s="331"/>
      <c r="E96" s="331"/>
      <c r="F96" s="377"/>
      <c r="G96" s="377"/>
      <c r="H96" s="377"/>
    </row>
    <row r="97" spans="2:8">
      <c r="B97" s="330"/>
      <c r="C97" s="331"/>
      <c r="D97" s="331"/>
      <c r="E97" s="331"/>
      <c r="F97" s="377"/>
      <c r="G97" s="377"/>
      <c r="H97" s="377"/>
    </row>
    <row r="98" spans="2:8">
      <c r="B98" s="330"/>
      <c r="C98" s="331"/>
      <c r="D98" s="331"/>
      <c r="E98" s="331"/>
      <c r="F98" s="377"/>
      <c r="G98" s="377"/>
      <c r="H98" s="377"/>
    </row>
    <row r="99" spans="2:8">
      <c r="B99" s="330"/>
      <c r="C99" s="331"/>
      <c r="D99" s="331"/>
      <c r="E99" s="331"/>
      <c r="F99" s="377"/>
      <c r="G99" s="377"/>
      <c r="H99" s="377"/>
    </row>
    <row r="100" spans="2:8">
      <c r="B100" s="330"/>
      <c r="C100" s="331"/>
      <c r="D100" s="331"/>
      <c r="E100" s="331"/>
      <c r="F100" s="377"/>
      <c r="G100" s="377"/>
      <c r="H100" s="377"/>
    </row>
    <row r="101" spans="2:8">
      <c r="B101" s="330"/>
      <c r="C101" s="331"/>
      <c r="D101" s="331"/>
      <c r="E101" s="331"/>
      <c r="F101" s="377"/>
      <c r="G101" s="377"/>
      <c r="H101" s="377"/>
    </row>
    <row r="102" spans="2:8">
      <c r="B102" s="330"/>
      <c r="C102" s="331"/>
      <c r="D102" s="331"/>
      <c r="E102" s="331"/>
      <c r="F102" s="377"/>
      <c r="G102" s="377"/>
      <c r="H102" s="377"/>
    </row>
    <row r="103" spans="2:8">
      <c r="B103" s="330"/>
      <c r="C103" s="331"/>
      <c r="D103" s="331"/>
      <c r="E103" s="331"/>
      <c r="F103" s="377"/>
      <c r="G103" s="377"/>
      <c r="H103" s="377"/>
    </row>
    <row r="104" spans="2:8">
      <c r="B104" s="330"/>
      <c r="C104" s="331"/>
      <c r="D104" s="331"/>
      <c r="E104" s="331"/>
      <c r="F104" s="377"/>
      <c r="G104" s="377"/>
      <c r="H104" s="377"/>
    </row>
    <row r="105" spans="2:8">
      <c r="B105" s="330"/>
      <c r="C105" s="331"/>
      <c r="D105" s="331"/>
      <c r="E105" s="331"/>
      <c r="F105" s="377"/>
      <c r="G105" s="377"/>
      <c r="H105" s="377"/>
    </row>
    <row r="106" spans="2:8">
      <c r="B106" s="330"/>
      <c r="C106" s="331"/>
      <c r="D106" s="331"/>
      <c r="E106" s="331"/>
      <c r="F106" s="377"/>
      <c r="G106" s="377"/>
      <c r="H106" s="377"/>
    </row>
    <row r="107" spans="2:8">
      <c r="B107" s="330"/>
      <c r="C107" s="331"/>
      <c r="D107" s="331"/>
      <c r="E107" s="331"/>
      <c r="F107" s="377"/>
      <c r="G107" s="377"/>
      <c r="H107" s="377"/>
    </row>
    <row r="108" spans="2:8">
      <c r="B108" s="330"/>
      <c r="C108" s="331"/>
      <c r="D108" s="331"/>
      <c r="E108" s="331"/>
      <c r="F108" s="377"/>
      <c r="G108" s="377"/>
      <c r="H108" s="377"/>
    </row>
    <row r="109" spans="2:8">
      <c r="B109" s="330"/>
      <c r="C109" s="331"/>
      <c r="D109" s="331"/>
      <c r="E109" s="331"/>
      <c r="F109" s="377"/>
      <c r="G109" s="377"/>
      <c r="H109" s="377"/>
    </row>
    <row r="110" spans="2:8">
      <c r="B110" s="330"/>
      <c r="C110" s="331"/>
      <c r="D110" s="331"/>
      <c r="E110" s="331"/>
      <c r="F110" s="377"/>
      <c r="G110" s="377"/>
      <c r="H110" s="377"/>
    </row>
    <row r="111" spans="2:8">
      <c r="B111" s="330"/>
      <c r="C111" s="331"/>
      <c r="D111" s="331"/>
      <c r="E111" s="331"/>
      <c r="F111" s="377"/>
      <c r="G111" s="377"/>
      <c r="H111" s="377"/>
    </row>
    <row r="112" spans="2:8">
      <c r="B112" s="330"/>
      <c r="C112" s="331"/>
      <c r="D112" s="331"/>
      <c r="E112" s="331"/>
      <c r="F112" s="377"/>
      <c r="G112" s="377"/>
      <c r="H112" s="377"/>
    </row>
    <row r="113" spans="2:8">
      <c r="B113" s="330"/>
      <c r="C113" s="331"/>
      <c r="D113" s="331"/>
      <c r="E113" s="331"/>
      <c r="F113" s="377"/>
      <c r="G113" s="377"/>
      <c r="H113" s="377"/>
    </row>
    <row r="114" spans="2:8">
      <c r="B114" s="330"/>
      <c r="C114" s="331"/>
      <c r="D114" s="331"/>
      <c r="E114" s="331"/>
      <c r="F114" s="377"/>
      <c r="G114" s="377"/>
      <c r="H114" s="377"/>
    </row>
    <row r="115" spans="2:8">
      <c r="B115" s="330"/>
      <c r="C115" s="331"/>
      <c r="D115" s="331"/>
      <c r="E115" s="331"/>
      <c r="F115" s="377"/>
      <c r="G115" s="377"/>
      <c r="H115" s="377"/>
    </row>
    <row r="116" spans="2:8">
      <c r="B116" s="330"/>
      <c r="C116" s="331"/>
      <c r="D116" s="331"/>
      <c r="E116" s="331"/>
      <c r="F116" s="377"/>
      <c r="G116" s="377"/>
      <c r="H116" s="377"/>
    </row>
    <row r="117" spans="2:8">
      <c r="B117" s="330"/>
      <c r="C117" s="331"/>
      <c r="D117" s="331"/>
      <c r="E117" s="331"/>
      <c r="F117" s="377"/>
      <c r="G117" s="377"/>
      <c r="H117" s="377"/>
    </row>
    <row r="118" spans="2:8">
      <c r="B118" s="330"/>
      <c r="C118" s="331"/>
      <c r="D118" s="331"/>
      <c r="E118" s="331"/>
      <c r="F118" s="377"/>
      <c r="G118" s="377"/>
      <c r="H118" s="377"/>
    </row>
    <row r="119" spans="2:8">
      <c r="B119" s="330"/>
      <c r="C119" s="331"/>
      <c r="D119" s="331"/>
      <c r="E119" s="331"/>
      <c r="F119" s="377"/>
      <c r="G119" s="377"/>
      <c r="H119" s="377"/>
    </row>
    <row r="120" spans="2:8">
      <c r="B120" s="330"/>
      <c r="C120" s="331"/>
      <c r="D120" s="331"/>
      <c r="E120" s="331"/>
      <c r="F120" s="377"/>
      <c r="G120" s="377"/>
      <c r="H120" s="377"/>
    </row>
    <row r="121" spans="2:8">
      <c r="B121" s="330"/>
      <c r="C121" s="331"/>
      <c r="D121" s="331"/>
      <c r="E121" s="331"/>
      <c r="F121" s="377"/>
      <c r="G121" s="377"/>
      <c r="H121" s="377"/>
    </row>
    <row r="122" spans="2:8">
      <c r="B122" s="330"/>
      <c r="C122" s="331"/>
      <c r="D122" s="331"/>
      <c r="E122" s="331"/>
      <c r="F122" s="377"/>
      <c r="G122" s="377"/>
      <c r="H122" s="377"/>
    </row>
    <row r="123" spans="2:8">
      <c r="B123" s="330"/>
      <c r="C123" s="331"/>
      <c r="D123" s="331"/>
      <c r="E123" s="331"/>
      <c r="F123" s="377"/>
      <c r="G123" s="377"/>
      <c r="H123" s="377"/>
    </row>
    <row r="124" spans="2:8">
      <c r="B124" s="330"/>
      <c r="C124" s="331"/>
      <c r="D124" s="331"/>
      <c r="E124" s="331"/>
      <c r="F124" s="377"/>
      <c r="G124" s="377"/>
      <c r="H124" s="377"/>
    </row>
    <row r="125" spans="2:8">
      <c r="B125" s="330"/>
      <c r="C125" s="331"/>
      <c r="D125" s="331"/>
      <c r="E125" s="331"/>
      <c r="F125" s="377"/>
      <c r="G125" s="377"/>
      <c r="H125" s="377"/>
    </row>
    <row r="126" spans="2:8">
      <c r="B126" s="330"/>
      <c r="C126" s="331"/>
      <c r="D126" s="331"/>
      <c r="E126" s="331"/>
      <c r="F126" s="377"/>
      <c r="G126" s="377"/>
      <c r="H126" s="377"/>
    </row>
    <row r="127" spans="2:8">
      <c r="B127" s="330"/>
      <c r="C127" s="331"/>
      <c r="D127" s="331"/>
      <c r="E127" s="331"/>
      <c r="F127" s="377"/>
      <c r="G127" s="377"/>
      <c r="H127" s="377"/>
    </row>
    <row r="128" spans="2:8">
      <c r="B128" s="330"/>
      <c r="C128" s="331"/>
      <c r="D128" s="331"/>
      <c r="E128" s="331"/>
      <c r="F128" s="377"/>
      <c r="G128" s="377"/>
      <c r="H128" s="377"/>
    </row>
    <row r="129" spans="2:8">
      <c r="B129" s="330"/>
      <c r="C129" s="331"/>
      <c r="D129" s="331"/>
      <c r="E129" s="331"/>
      <c r="F129" s="377"/>
      <c r="G129" s="377"/>
      <c r="H129" s="377"/>
    </row>
    <row r="130" spans="2:8">
      <c r="B130" s="330"/>
      <c r="C130" s="331"/>
      <c r="D130" s="331"/>
      <c r="E130" s="331"/>
      <c r="F130" s="377"/>
      <c r="G130" s="377"/>
      <c r="H130" s="377"/>
    </row>
    <row r="131" spans="2:8">
      <c r="B131" s="330"/>
      <c r="C131" s="331"/>
      <c r="D131" s="331"/>
      <c r="E131" s="331"/>
    </row>
    <row r="132" spans="2:8">
      <c r="B132" s="330"/>
      <c r="C132" s="331"/>
      <c r="D132" s="331"/>
      <c r="E132" s="331"/>
    </row>
    <row r="133" spans="2:8">
      <c r="B133" s="330"/>
      <c r="C133" s="331"/>
      <c r="D133" s="331"/>
      <c r="E133" s="331"/>
    </row>
  </sheetData>
  <sheetProtection algorithmName="SHA-512" hashValue="3H1OHzQLYHbuSRVE3hESKzCZFAmGFJG6n1Hux7uXZWPdL0nWYuCauo+6dskzTJ+9tn437330Fyh9a1kMcd69PQ==" saltValue="r3cEm2eLbPop2qOaKap2Lw==" spinCount="100000" sheet="1" objects="1" scenarios="1" selectLockedCells="1"/>
  <mergeCells count="110">
    <mergeCell ref="F27:H27"/>
    <mergeCell ref="F28:H28"/>
    <mergeCell ref="F29:H29"/>
    <mergeCell ref="F30:H30"/>
    <mergeCell ref="F31:H31"/>
    <mergeCell ref="F32:H32"/>
    <mergeCell ref="F21:H21"/>
    <mergeCell ref="F22:H22"/>
    <mergeCell ref="F23:H23"/>
    <mergeCell ref="F24:H24"/>
    <mergeCell ref="F25:H25"/>
    <mergeCell ref="F26:H26"/>
    <mergeCell ref="F39:H39"/>
    <mergeCell ref="F40:H40"/>
    <mergeCell ref="F41:H41"/>
    <mergeCell ref="F42:H42"/>
    <mergeCell ref="F43:H43"/>
    <mergeCell ref="F44:H44"/>
    <mergeCell ref="F33:H33"/>
    <mergeCell ref="F34:H34"/>
    <mergeCell ref="F35:H35"/>
    <mergeCell ref="F36:H36"/>
    <mergeCell ref="F37:H37"/>
    <mergeCell ref="F38:H38"/>
    <mergeCell ref="F51:H51"/>
    <mergeCell ref="F52:H52"/>
    <mergeCell ref="F53:H53"/>
    <mergeCell ref="F54:H54"/>
    <mergeCell ref="F55:H55"/>
    <mergeCell ref="F56:H56"/>
    <mergeCell ref="F45:H45"/>
    <mergeCell ref="F46:H46"/>
    <mergeCell ref="F47:H47"/>
    <mergeCell ref="F48:H48"/>
    <mergeCell ref="F49:H49"/>
    <mergeCell ref="F50:H50"/>
    <mergeCell ref="F63:H63"/>
    <mergeCell ref="F64:H64"/>
    <mergeCell ref="F65:H65"/>
    <mergeCell ref="F66:H66"/>
    <mergeCell ref="F67:H67"/>
    <mergeCell ref="F68:H68"/>
    <mergeCell ref="F57:H57"/>
    <mergeCell ref="F58:H58"/>
    <mergeCell ref="F59:H59"/>
    <mergeCell ref="F60:H60"/>
    <mergeCell ref="F61:H61"/>
    <mergeCell ref="F62:H62"/>
    <mergeCell ref="F75:H75"/>
    <mergeCell ref="F76:H76"/>
    <mergeCell ref="F77:H77"/>
    <mergeCell ref="F78:H78"/>
    <mergeCell ref="F79:H79"/>
    <mergeCell ref="F80:H80"/>
    <mergeCell ref="F69:H69"/>
    <mergeCell ref="F70:H70"/>
    <mergeCell ref="F71:H71"/>
    <mergeCell ref="F72:H72"/>
    <mergeCell ref="F73:H73"/>
    <mergeCell ref="F74:H74"/>
    <mergeCell ref="F87:H87"/>
    <mergeCell ref="F88:H88"/>
    <mergeCell ref="F89:H89"/>
    <mergeCell ref="F90:H90"/>
    <mergeCell ref="F91:H91"/>
    <mergeCell ref="F92:H92"/>
    <mergeCell ref="F81:H81"/>
    <mergeCell ref="F82:H82"/>
    <mergeCell ref="F83:H83"/>
    <mergeCell ref="F84:H84"/>
    <mergeCell ref="F85:H85"/>
    <mergeCell ref="F86:H86"/>
    <mergeCell ref="F99:H99"/>
    <mergeCell ref="F100:H100"/>
    <mergeCell ref="F101:H101"/>
    <mergeCell ref="F102:H102"/>
    <mergeCell ref="F103:H103"/>
    <mergeCell ref="F104:H104"/>
    <mergeCell ref="F93:H93"/>
    <mergeCell ref="F94:H94"/>
    <mergeCell ref="F95:H95"/>
    <mergeCell ref="F96:H96"/>
    <mergeCell ref="F97:H97"/>
    <mergeCell ref="F98:H98"/>
    <mergeCell ref="F111:H111"/>
    <mergeCell ref="F112:H112"/>
    <mergeCell ref="F113:H113"/>
    <mergeCell ref="F114:H114"/>
    <mergeCell ref="F115:H115"/>
    <mergeCell ref="F116:H116"/>
    <mergeCell ref="F105:H105"/>
    <mergeCell ref="F106:H106"/>
    <mergeCell ref="F107:H107"/>
    <mergeCell ref="F108:H108"/>
    <mergeCell ref="F109:H109"/>
    <mergeCell ref="F110:H110"/>
    <mergeCell ref="F129:H129"/>
    <mergeCell ref="F130:H130"/>
    <mergeCell ref="F123:H123"/>
    <mergeCell ref="F124:H124"/>
    <mergeCell ref="F125:H125"/>
    <mergeCell ref="F126:H126"/>
    <mergeCell ref="F127:H127"/>
    <mergeCell ref="F128:H128"/>
    <mergeCell ref="F117:H117"/>
    <mergeCell ref="F118:H118"/>
    <mergeCell ref="F119:H119"/>
    <mergeCell ref="F120:H120"/>
    <mergeCell ref="F121:H121"/>
    <mergeCell ref="F122:H122"/>
  </mergeCells>
  <conditionalFormatting sqref="A1:XFD1048576">
    <cfRule type="expression" dxfId="127" priority="4">
      <formula>$E$4="Excel version: Invalid"</formula>
    </cfRule>
    <cfRule type="expression" dxfId="126" priority="5" stopIfTrue="1">
      <formula>$F$4="Error: Please use Office 2021 desktop version or newer"</formula>
    </cfRule>
  </conditionalFormatting>
  <conditionalFormatting sqref="B21:F21">
    <cfRule type="expression" dxfId="125" priority="3" stopIfTrue="1">
      <formula>$F$21&lt;&gt;""</formula>
    </cfRule>
  </conditionalFormatting>
  <conditionalFormatting sqref="B22:F22">
    <cfRule type="expression" dxfId="124" priority="2" stopIfTrue="1">
      <formula>$F$22&lt;&gt;""</formula>
    </cfRule>
  </conditionalFormatting>
  <conditionalFormatting sqref="B23:F23">
    <cfRule type="expression" dxfId="123" priority="1" stopIfTrue="1">
      <formula>$F$23&lt;&gt;""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1DA6EF-6B9D-4390-AD38-EAD209AFA77B}">
  <sheetPr>
    <tabColor rgb="FF4FADEA"/>
  </sheetPr>
  <dimension ref="A3:Y58"/>
  <sheetViews>
    <sheetView workbookViewId="0">
      <selection activeCell="R38" sqref="R38"/>
    </sheetView>
  </sheetViews>
  <sheetFormatPr defaultRowHeight="7"/>
  <cols>
    <col min="1" max="5" width="8.7265625" style="193"/>
    <col min="6" max="6" width="10.81640625" style="194" bestFit="1" customWidth="1"/>
    <col min="7" max="12" width="8.7265625" style="193"/>
    <col min="13" max="13" width="13.1796875" style="194" bestFit="1" customWidth="1"/>
    <col min="14" max="14" width="9.36328125" style="194" customWidth="1"/>
    <col min="15" max="19" width="8.90625" style="194" customWidth="1"/>
    <col min="20" max="20" width="13.1796875" style="194" customWidth="1"/>
    <col min="21" max="21" width="10" style="194" customWidth="1"/>
    <col min="22" max="22" width="46.90625" style="193" bestFit="1" customWidth="1"/>
    <col min="23" max="25" width="13.7265625" style="193" customWidth="1"/>
    <col min="26" max="26" width="8.7265625" style="193"/>
    <col min="27" max="27" width="46.90625" style="193" bestFit="1" customWidth="1"/>
    <col min="28" max="28" width="10.6328125" style="193" bestFit="1" customWidth="1"/>
    <col min="29" max="16384" width="8.7265625" style="193"/>
  </cols>
  <sheetData>
    <row r="3" spans="1:25">
      <c r="A3" s="380">
        <v>0</v>
      </c>
      <c r="B3" s="380"/>
      <c r="C3" s="380"/>
      <c r="D3" s="380"/>
      <c r="E3" s="380"/>
      <c r="F3" s="194">
        <v>0</v>
      </c>
      <c r="H3" s="380">
        <v>0</v>
      </c>
      <c r="I3" s="380"/>
      <c r="J3" s="380"/>
      <c r="K3" s="380"/>
      <c r="L3" s="380"/>
      <c r="M3" s="194">
        <v>0</v>
      </c>
      <c r="V3" s="380">
        <v>0</v>
      </c>
      <c r="W3" s="380"/>
      <c r="X3" s="380"/>
      <c r="Y3" s="194">
        <v>0</v>
      </c>
    </row>
    <row r="4" spans="1:25" ht="14.5" customHeight="1">
      <c r="A4" s="379">
        <v>0</v>
      </c>
      <c r="B4" s="379"/>
      <c r="C4" s="379"/>
      <c r="D4" s="379"/>
      <c r="E4" s="379"/>
      <c r="F4" s="194">
        <v>1</v>
      </c>
      <c r="H4" s="379">
        <v>0</v>
      </c>
      <c r="I4" s="379"/>
      <c r="J4" s="379"/>
      <c r="K4" s="379"/>
      <c r="L4" s="379"/>
      <c r="M4" s="194">
        <v>1</v>
      </c>
      <c r="V4" s="379">
        <v>0</v>
      </c>
      <c r="W4" s="379"/>
      <c r="X4" s="379"/>
      <c r="Y4" s="194">
        <v>1</v>
      </c>
    </row>
    <row r="5" spans="1:25">
      <c r="A5" s="379"/>
      <c r="B5" s="379"/>
      <c r="C5" s="379"/>
      <c r="D5" s="379"/>
      <c r="E5" s="379"/>
      <c r="F5" s="194">
        <v>1</v>
      </c>
      <c r="H5" s="379"/>
      <c r="I5" s="379"/>
      <c r="J5" s="379"/>
      <c r="K5" s="379"/>
      <c r="L5" s="379"/>
      <c r="M5" s="194">
        <v>1</v>
      </c>
      <c r="V5" s="379"/>
      <c r="W5" s="379"/>
      <c r="X5" s="379"/>
      <c r="Y5" s="194">
        <v>1</v>
      </c>
    </row>
    <row r="6" spans="1:25">
      <c r="A6" s="379"/>
      <c r="B6" s="379"/>
      <c r="C6" s="379"/>
      <c r="D6" s="379"/>
      <c r="E6" s="379"/>
      <c r="F6" s="194">
        <v>1</v>
      </c>
      <c r="H6" s="379"/>
      <c r="I6" s="379"/>
      <c r="J6" s="379"/>
      <c r="K6" s="379"/>
      <c r="L6" s="379"/>
      <c r="M6" s="194">
        <v>1</v>
      </c>
      <c r="V6" s="379"/>
      <c r="W6" s="379"/>
      <c r="X6" s="379"/>
      <c r="Y6" s="194">
        <v>1</v>
      </c>
    </row>
    <row r="7" spans="1:25">
      <c r="A7" s="379"/>
      <c r="B7" s="379"/>
      <c r="C7" s="379"/>
      <c r="D7" s="379"/>
      <c r="E7" s="379"/>
      <c r="H7" s="379"/>
      <c r="I7" s="379"/>
      <c r="J7" s="379"/>
      <c r="K7" s="379"/>
      <c r="L7" s="379"/>
      <c r="M7" s="194">
        <v>1</v>
      </c>
      <c r="V7" s="379"/>
      <c r="W7" s="379"/>
      <c r="X7" s="379"/>
      <c r="Y7" s="194">
        <v>1</v>
      </c>
    </row>
    <row r="8" spans="1:25">
      <c r="H8" s="379"/>
      <c r="I8" s="379"/>
      <c r="J8" s="379"/>
      <c r="K8" s="379"/>
      <c r="L8" s="379"/>
      <c r="M8" s="194">
        <v>1</v>
      </c>
      <c r="V8" s="379"/>
      <c r="W8" s="379"/>
      <c r="X8" s="379"/>
      <c r="Y8" s="194"/>
    </row>
    <row r="9" spans="1:25">
      <c r="A9" s="380">
        <v>0</v>
      </c>
      <c r="B9" s="380"/>
      <c r="C9" s="380"/>
      <c r="D9" s="380"/>
      <c r="E9" s="380"/>
      <c r="F9" s="194">
        <v>0</v>
      </c>
      <c r="H9" s="379"/>
      <c r="I9" s="379"/>
      <c r="J9" s="379"/>
      <c r="K9" s="379"/>
      <c r="L9" s="379"/>
    </row>
    <row r="10" spans="1:25" ht="14.5" customHeight="1">
      <c r="A10" s="380">
        <v>0</v>
      </c>
      <c r="B10" s="380"/>
      <c r="C10" s="380"/>
      <c r="D10" s="380"/>
      <c r="E10" s="380"/>
      <c r="F10" s="194">
        <v>1</v>
      </c>
      <c r="O10" s="193"/>
      <c r="P10" s="193"/>
      <c r="Q10" s="193"/>
      <c r="R10" s="193"/>
      <c r="S10" s="193"/>
      <c r="V10" s="379">
        <v>0</v>
      </c>
      <c r="W10" s="379"/>
      <c r="X10" s="379"/>
      <c r="Y10" s="194">
        <v>0</v>
      </c>
    </row>
    <row r="11" spans="1:25" ht="14.5" customHeight="1">
      <c r="V11" s="379">
        <v>0</v>
      </c>
      <c r="W11" s="379"/>
      <c r="X11" s="379"/>
      <c r="Y11" s="194">
        <v>1</v>
      </c>
    </row>
    <row r="12" spans="1:25" ht="14.5" customHeight="1">
      <c r="A12" s="380">
        <v>0</v>
      </c>
      <c r="B12" s="380"/>
      <c r="C12" s="380"/>
      <c r="D12" s="380"/>
      <c r="E12" s="380"/>
      <c r="F12" s="194">
        <v>0</v>
      </c>
      <c r="V12" s="379"/>
      <c r="W12" s="379"/>
      <c r="X12" s="379"/>
      <c r="Y12" s="194">
        <v>1</v>
      </c>
    </row>
    <row r="13" spans="1:25">
      <c r="A13" s="379">
        <v>0</v>
      </c>
      <c r="B13" s="379"/>
      <c r="C13" s="379"/>
      <c r="D13" s="379"/>
      <c r="E13" s="379"/>
      <c r="F13" s="194">
        <v>1</v>
      </c>
      <c r="V13" s="379"/>
      <c r="W13" s="379"/>
      <c r="X13" s="379"/>
      <c r="Y13" s="194">
        <v>1</v>
      </c>
    </row>
    <row r="14" spans="1:25">
      <c r="A14" s="379"/>
      <c r="B14" s="379"/>
      <c r="C14" s="379"/>
      <c r="D14" s="379"/>
      <c r="E14" s="379"/>
      <c r="F14" s="194">
        <v>1</v>
      </c>
      <c r="V14" s="379"/>
      <c r="W14" s="379"/>
      <c r="X14" s="379"/>
      <c r="Y14" s="194"/>
    </row>
    <row r="15" spans="1:25">
      <c r="A15" s="379"/>
      <c r="B15" s="379"/>
      <c r="C15" s="379"/>
      <c r="D15" s="379"/>
      <c r="E15" s="379"/>
      <c r="F15" s="194">
        <v>1</v>
      </c>
      <c r="V15" s="379"/>
      <c r="W15" s="379"/>
      <c r="X15" s="379"/>
      <c r="Y15" s="194"/>
    </row>
    <row r="16" spans="1:25">
      <c r="A16" s="379"/>
      <c r="B16" s="379"/>
      <c r="C16" s="379"/>
      <c r="D16" s="379"/>
      <c r="E16" s="379"/>
    </row>
    <row r="17" spans="1:23">
      <c r="V17" s="193">
        <v>0</v>
      </c>
    </row>
    <row r="18" spans="1:23">
      <c r="A18" s="380">
        <v>0</v>
      </c>
      <c r="B18" s="380"/>
      <c r="C18" s="380"/>
      <c r="D18" s="380"/>
      <c r="E18" s="380"/>
      <c r="F18" s="194">
        <v>0</v>
      </c>
      <c r="V18" s="381">
        <v>0</v>
      </c>
    </row>
    <row r="19" spans="1:23">
      <c r="A19" s="380">
        <v>0</v>
      </c>
      <c r="B19" s="380"/>
      <c r="C19" s="380"/>
      <c r="D19" s="380"/>
      <c r="E19" s="380"/>
      <c r="F19" s="194">
        <v>1</v>
      </c>
      <c r="V19" s="381"/>
    </row>
    <row r="20" spans="1:23" ht="14.5" customHeight="1"/>
    <row r="21" spans="1:23" ht="14.5" customHeight="1">
      <c r="A21" s="379">
        <v>0</v>
      </c>
      <c r="B21" s="379"/>
      <c r="C21" s="379"/>
      <c r="D21" s="379"/>
      <c r="E21" s="379"/>
      <c r="H21" s="380">
        <v>0</v>
      </c>
      <c r="I21" s="380"/>
      <c r="J21" s="380"/>
      <c r="K21" s="380"/>
      <c r="L21" s="380"/>
      <c r="M21" s="194">
        <v>0</v>
      </c>
      <c r="O21" s="379">
        <v>0</v>
      </c>
      <c r="P21" s="379"/>
      <c r="Q21" s="379"/>
      <c r="R21" s="379"/>
      <c r="S21" s="379"/>
      <c r="T21" s="379"/>
      <c r="V21" s="193">
        <v>0</v>
      </c>
      <c r="W21" s="194">
        <v>1</v>
      </c>
    </row>
    <row r="22" spans="1:23">
      <c r="A22" s="379"/>
      <c r="B22" s="379"/>
      <c r="C22" s="379"/>
      <c r="D22" s="379"/>
      <c r="E22" s="379"/>
      <c r="F22" s="194">
        <v>0</v>
      </c>
      <c r="H22" s="379">
        <v>0</v>
      </c>
      <c r="I22" s="379"/>
      <c r="J22" s="379"/>
      <c r="K22" s="379"/>
      <c r="L22" s="379"/>
      <c r="M22" s="194">
        <v>1</v>
      </c>
      <c r="O22" s="379"/>
      <c r="P22" s="379"/>
      <c r="Q22" s="379"/>
      <c r="R22" s="379"/>
      <c r="S22" s="379"/>
      <c r="T22" s="379"/>
      <c r="V22" s="193">
        <v>0</v>
      </c>
      <c r="W22" s="194">
        <v>1</v>
      </c>
    </row>
    <row r="23" spans="1:23">
      <c r="A23" s="380">
        <v>0</v>
      </c>
      <c r="B23" s="380"/>
      <c r="C23" s="380"/>
      <c r="D23" s="380"/>
      <c r="E23" s="380"/>
      <c r="F23" s="194">
        <v>1</v>
      </c>
      <c r="H23" s="379"/>
      <c r="I23" s="379"/>
      <c r="J23" s="379"/>
      <c r="K23" s="379"/>
      <c r="L23" s="379"/>
      <c r="M23" s="194">
        <v>1</v>
      </c>
      <c r="O23" s="379"/>
      <c r="P23" s="379"/>
      <c r="Q23" s="379"/>
      <c r="R23" s="379"/>
      <c r="S23" s="379"/>
      <c r="T23" s="379"/>
      <c r="V23" s="193">
        <v>0</v>
      </c>
      <c r="W23" s="194">
        <v>1</v>
      </c>
    </row>
    <row r="24" spans="1:23">
      <c r="H24" s="379"/>
      <c r="I24" s="379"/>
      <c r="J24" s="379"/>
      <c r="K24" s="379"/>
      <c r="L24" s="379"/>
      <c r="M24" s="194">
        <v>1</v>
      </c>
      <c r="O24" s="379"/>
      <c r="P24" s="379"/>
      <c r="Q24" s="379"/>
      <c r="R24" s="379"/>
      <c r="S24" s="379"/>
      <c r="T24" s="379"/>
      <c r="V24" s="193">
        <v>0</v>
      </c>
      <c r="W24" s="194">
        <v>1</v>
      </c>
    </row>
    <row r="25" spans="1:23">
      <c r="A25" s="380">
        <v>0</v>
      </c>
      <c r="B25" s="380"/>
      <c r="C25" s="380"/>
      <c r="D25" s="380"/>
      <c r="E25" s="380"/>
      <c r="F25" s="194">
        <v>0</v>
      </c>
      <c r="H25" s="379"/>
      <c r="I25" s="379"/>
      <c r="J25" s="379"/>
      <c r="K25" s="379"/>
      <c r="L25" s="379"/>
      <c r="M25" s="194">
        <v>1</v>
      </c>
      <c r="V25" s="193">
        <v>0</v>
      </c>
      <c r="W25" s="194">
        <v>1</v>
      </c>
    </row>
    <row r="26" spans="1:23" ht="14.5" customHeight="1">
      <c r="A26" s="379">
        <v>0</v>
      </c>
      <c r="B26" s="379"/>
      <c r="C26" s="379"/>
      <c r="D26" s="379"/>
      <c r="E26" s="379"/>
      <c r="F26" s="194">
        <v>1</v>
      </c>
      <c r="H26" s="379"/>
      <c r="I26" s="379"/>
      <c r="J26" s="379"/>
      <c r="K26" s="379"/>
      <c r="L26" s="379"/>
      <c r="M26" s="194">
        <v>1</v>
      </c>
      <c r="O26" s="380">
        <v>0</v>
      </c>
      <c r="P26" s="380"/>
      <c r="Q26" s="380"/>
      <c r="R26" s="380"/>
      <c r="S26" s="380"/>
      <c r="T26" s="194">
        <v>0</v>
      </c>
      <c r="V26" s="193">
        <v>0</v>
      </c>
      <c r="W26" s="194">
        <v>1</v>
      </c>
    </row>
    <row r="27" spans="1:23" ht="14.5" customHeight="1">
      <c r="A27" s="379"/>
      <c r="B27" s="379"/>
      <c r="C27" s="379"/>
      <c r="D27" s="379"/>
      <c r="E27" s="379"/>
      <c r="F27" s="194">
        <v>1</v>
      </c>
      <c r="H27" s="379"/>
      <c r="I27" s="379"/>
      <c r="J27" s="379"/>
      <c r="K27" s="379"/>
      <c r="L27" s="379"/>
      <c r="O27" s="379">
        <v>0</v>
      </c>
      <c r="P27" s="379"/>
      <c r="Q27" s="379"/>
      <c r="R27" s="379"/>
      <c r="S27" s="379"/>
      <c r="T27" s="194">
        <v>1</v>
      </c>
      <c r="V27" s="193">
        <v>0</v>
      </c>
      <c r="W27" s="194">
        <v>1</v>
      </c>
    </row>
    <row r="28" spans="1:23" ht="14.5" customHeight="1">
      <c r="A28" s="379"/>
      <c r="B28" s="379"/>
      <c r="C28" s="379"/>
      <c r="D28" s="379"/>
      <c r="E28" s="379"/>
      <c r="F28" s="194">
        <v>1</v>
      </c>
      <c r="O28" s="379"/>
      <c r="P28" s="379"/>
      <c r="Q28" s="379"/>
      <c r="R28" s="379"/>
      <c r="S28" s="379"/>
      <c r="T28" s="194">
        <v>1</v>
      </c>
      <c r="V28" s="193">
        <v>0</v>
      </c>
      <c r="W28" s="194">
        <v>1</v>
      </c>
    </row>
    <row r="29" spans="1:23" ht="14.5" customHeight="1">
      <c r="A29" s="379"/>
      <c r="B29" s="379"/>
      <c r="C29" s="379"/>
      <c r="D29" s="379"/>
      <c r="E29" s="379"/>
      <c r="H29" s="379">
        <v>0</v>
      </c>
      <c r="I29" s="379"/>
      <c r="J29" s="379"/>
      <c r="K29" s="379"/>
      <c r="L29" s="379"/>
      <c r="O29" s="379"/>
      <c r="P29" s="379"/>
      <c r="Q29" s="379"/>
      <c r="R29" s="379"/>
      <c r="S29" s="379"/>
      <c r="T29" s="194">
        <v>1</v>
      </c>
      <c r="V29" s="193">
        <v>0</v>
      </c>
      <c r="W29" s="194">
        <v>1</v>
      </c>
    </row>
    <row r="30" spans="1:23">
      <c r="H30" s="379"/>
      <c r="I30" s="379"/>
      <c r="J30" s="379"/>
      <c r="K30" s="379"/>
      <c r="L30" s="379"/>
      <c r="M30" s="194">
        <v>0</v>
      </c>
      <c r="O30" s="379"/>
      <c r="P30" s="379"/>
      <c r="Q30" s="379"/>
      <c r="R30" s="379"/>
      <c r="S30" s="379"/>
      <c r="T30" s="194">
        <v>1</v>
      </c>
      <c r="V30" s="193">
        <v>0</v>
      </c>
      <c r="W30" s="194">
        <v>1</v>
      </c>
    </row>
    <row r="31" spans="1:23">
      <c r="A31" s="380">
        <v>0</v>
      </c>
      <c r="B31" s="380"/>
      <c r="C31" s="380"/>
      <c r="D31" s="380"/>
      <c r="E31" s="380"/>
      <c r="F31" s="194">
        <v>0</v>
      </c>
      <c r="H31" s="379">
        <v>0</v>
      </c>
      <c r="I31" s="379"/>
      <c r="J31" s="379"/>
      <c r="K31" s="379"/>
      <c r="L31" s="379"/>
      <c r="M31" s="194">
        <v>1</v>
      </c>
      <c r="O31" s="379"/>
      <c r="P31" s="379"/>
      <c r="Q31" s="379"/>
      <c r="R31" s="379"/>
      <c r="S31" s="379"/>
      <c r="T31" s="194">
        <v>1</v>
      </c>
      <c r="V31" s="193">
        <v>0</v>
      </c>
      <c r="W31" s="194">
        <v>1</v>
      </c>
    </row>
    <row r="32" spans="1:23">
      <c r="A32" s="380">
        <v>0</v>
      </c>
      <c r="B32" s="380"/>
      <c r="C32" s="380"/>
      <c r="D32" s="380"/>
      <c r="E32" s="380"/>
      <c r="F32" s="194">
        <v>1</v>
      </c>
      <c r="H32" s="379"/>
      <c r="I32" s="379"/>
      <c r="J32" s="379"/>
      <c r="K32" s="379"/>
      <c r="L32" s="379"/>
      <c r="M32" s="194">
        <v>1</v>
      </c>
      <c r="O32" s="379"/>
      <c r="P32" s="379"/>
      <c r="Q32" s="379"/>
      <c r="R32" s="379"/>
      <c r="S32" s="379"/>
      <c r="V32" s="193">
        <v>0</v>
      </c>
      <c r="W32" s="194">
        <v>1</v>
      </c>
    </row>
    <row r="33" spans="8:23">
      <c r="H33" s="379"/>
      <c r="I33" s="379"/>
      <c r="J33" s="379"/>
      <c r="K33" s="379"/>
      <c r="L33" s="379"/>
      <c r="M33" s="194">
        <v>1</v>
      </c>
      <c r="V33" s="193">
        <v>0</v>
      </c>
      <c r="W33" s="194">
        <v>1</v>
      </c>
    </row>
    <row r="34" spans="8:23">
      <c r="H34" s="379"/>
      <c r="I34" s="379"/>
      <c r="J34" s="379"/>
      <c r="K34" s="379"/>
      <c r="L34" s="379"/>
      <c r="M34" s="194">
        <v>1</v>
      </c>
      <c r="V34" s="193">
        <v>0</v>
      </c>
      <c r="W34" s="194">
        <v>1</v>
      </c>
    </row>
    <row r="35" spans="8:23" ht="14.5" customHeight="1">
      <c r="H35" s="379"/>
      <c r="I35" s="379"/>
      <c r="J35" s="379"/>
      <c r="K35" s="379"/>
      <c r="L35" s="379"/>
      <c r="V35" s="193">
        <v>0</v>
      </c>
      <c r="W35" s="194">
        <v>1</v>
      </c>
    </row>
    <row r="36" spans="8:23">
      <c r="H36" s="379"/>
      <c r="I36" s="379"/>
      <c r="J36" s="379"/>
      <c r="K36" s="379"/>
      <c r="L36" s="379"/>
      <c r="V36" s="193">
        <v>0</v>
      </c>
      <c r="W36" s="194">
        <v>1</v>
      </c>
    </row>
    <row r="37" spans="8:23">
      <c r="V37" s="193">
        <v>0</v>
      </c>
      <c r="W37" s="194">
        <v>1</v>
      </c>
    </row>
    <row r="40" spans="8:23" ht="14.5" customHeight="1"/>
    <row r="42" spans="8:23" ht="14.5" customHeight="1"/>
    <row r="48" spans="8:23" ht="14.5" customHeight="1"/>
    <row r="54" spans="6:6" ht="14.5" customHeight="1"/>
    <row r="56" spans="6:6">
      <c r="F56" s="195"/>
    </row>
    <row r="57" spans="6:6">
      <c r="F57" s="195"/>
    </row>
    <row r="58" spans="6:6">
      <c r="F58" s="195"/>
    </row>
  </sheetData>
  <mergeCells count="28">
    <mergeCell ref="A18:E18"/>
    <mergeCell ref="V18:V19"/>
    <mergeCell ref="A19:E19"/>
    <mergeCell ref="A3:E3"/>
    <mergeCell ref="H3:L3"/>
    <mergeCell ref="V3:X3"/>
    <mergeCell ref="A4:E7"/>
    <mergeCell ref="H4:L9"/>
    <mergeCell ref="V4:X8"/>
    <mergeCell ref="A9:E9"/>
    <mergeCell ref="A10:E10"/>
    <mergeCell ref="V10:X10"/>
    <mergeCell ref="V11:X15"/>
    <mergeCell ref="A12:E12"/>
    <mergeCell ref="A13:E16"/>
    <mergeCell ref="O21:T24"/>
    <mergeCell ref="H22:L27"/>
    <mergeCell ref="A23:E23"/>
    <mergeCell ref="A25:E25"/>
    <mergeCell ref="A26:E29"/>
    <mergeCell ref="O26:S26"/>
    <mergeCell ref="O27:S32"/>
    <mergeCell ref="H29:L30"/>
    <mergeCell ref="A31:E31"/>
    <mergeCell ref="H31:L36"/>
    <mergeCell ref="A32:E32"/>
    <mergeCell ref="A21:E22"/>
    <mergeCell ref="H21:L21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8CF1FE-5BEC-41B2-80E9-3A057BAA5357}">
  <sheetPr>
    <tabColor rgb="FF4FADEA"/>
  </sheetPr>
  <dimension ref="A1:Y58"/>
  <sheetViews>
    <sheetView workbookViewId="0">
      <selection activeCell="F4" sqref="F4"/>
    </sheetView>
  </sheetViews>
  <sheetFormatPr defaultRowHeight="7"/>
  <cols>
    <col min="1" max="5" width="8.7265625" style="193"/>
    <col min="6" max="6" width="10.81640625" style="194" bestFit="1" customWidth="1"/>
    <col min="7" max="12" width="8.7265625" style="193"/>
    <col min="13" max="13" width="13.1796875" style="194" bestFit="1" customWidth="1"/>
    <col min="14" max="14" width="9.36328125" style="194" customWidth="1"/>
    <col min="15" max="19" width="8.90625" style="194" customWidth="1"/>
    <col min="20" max="20" width="13.1796875" style="194" customWidth="1"/>
    <col min="21" max="21" width="10" style="194" customWidth="1"/>
    <col min="22" max="22" width="46.90625" style="193" bestFit="1" customWidth="1"/>
    <col min="23" max="25" width="13.7265625" style="193" customWidth="1"/>
    <col min="26" max="26" width="8.7265625" style="193"/>
    <col min="27" max="27" width="46.90625" style="193" bestFit="1" customWidth="1"/>
    <col min="28" max="28" width="10.6328125" style="193" bestFit="1" customWidth="1"/>
    <col min="29" max="16384" width="8.7265625" style="193"/>
  </cols>
  <sheetData>
    <row r="1" spans="1:25">
      <c r="I1" s="193" t="s">
        <v>785</v>
      </c>
    </row>
    <row r="2" spans="1:25">
      <c r="A2" s="193">
        <f ca="1">IF(DiscretevsContinuous!$D$2="DRAGGING CELLS IS NOT PERMITTED. PLEASE UNDO LAST ACTION!!",0,IF(DiscretevsContinuous!$P$1&lt;&gt;"Feedback OFF",IF(Scoreboard!$F$21="",SUMIFS(DiscretevsContinuousPT!A3:$AL$37, DiscretevsContinuousPT!A3:$AL$37, "&gt;0", DiscretevsContinuousSC!A3:$AL$37, "PerfectMsg")+ABS(SUMIFS(DiscretevsContinuousPT!A3:$AL$37, DiscretevsContinuousPT!A3:$AL$37, "&lt;0", DiscretevsContinuousSC!A3:$AL$37, "PerfectMsg")),0),0))</f>
        <v>0</v>
      </c>
      <c r="B2" s="193">
        <f>SUMIF(DiscretevsContinuousPT!A3:$AL$37,"&gt;0")</f>
        <v>56</v>
      </c>
    </row>
    <row r="3" spans="1:25">
      <c r="A3" s="380">
        <v>0</v>
      </c>
      <c r="B3" s="380"/>
      <c r="C3" s="380"/>
      <c r="D3" s="380"/>
      <c r="E3" s="380"/>
      <c r="F3" s="194">
        <v>0</v>
      </c>
      <c r="H3" s="380">
        <v>0</v>
      </c>
      <c r="I3" s="380"/>
      <c r="J3" s="380"/>
      <c r="K3" s="380"/>
      <c r="L3" s="380"/>
      <c r="M3" s="194">
        <v>0</v>
      </c>
      <c r="V3" s="380">
        <v>0</v>
      </c>
      <c r="W3" s="380"/>
      <c r="X3" s="380"/>
      <c r="Y3" s="194">
        <v>0</v>
      </c>
    </row>
    <row r="4" spans="1:25" ht="14.5" customHeight="1">
      <c r="A4" s="379">
        <v>0</v>
      </c>
      <c r="B4" s="379"/>
      <c r="C4" s="379"/>
      <c r="D4" s="379"/>
      <c r="E4" s="379"/>
      <c r="F4" s="194" t="str">
        <f ca="1">_xlfn.IFS(ISBLANK(DiscretevsContinuous!F4),"",IF(NOT(ISNA('#_DiscretevsContinuous'!F4)),IF(ISNA(DiscretevsContinuous!F4),TRUE,FALSE),FALSE),"StuNAMsg",IF(AND(ISNA('#_DiscretevsContinuous'!F4),ISNA(DiscretevsContinuous!F4)),TRUE,FALSE),"PerfectMsg",IF(NOT(ISERROR('#_DiscretevsContinuous'!F4)),IF(ISERROR(DiscretevsContinuous!F4),TRUE,FALSE),FALSE),"StuErrorMsg",IF(TYPE('#_DiscretevsContinuous'!F4)&lt;&gt;TYPE(DiscretevsContinuous!F4),TRUE,FALSE),"WrongTypeMsg",IF(_xlfn.ISFORMULA('#_DiscretevsContinuous'!F4),IF(NOT(_xlfn.ISFORMULA(DiscretevsContinuous!F4)),TRUE),FALSE),"MissingFormulaMsg",IF(NOT(AND(ISNUMBER(FIND("[",_xlfn.FORMULATEXT('#_DiscretevsContinuous'!F4))),ISNUMBER(FIND("!",_xlfn.FORMULATEXT('#_DiscretevsContinuous'!F4))))),AND(ISNUMBER(FIND("[",_xlfn.FORMULATEXT(DiscretevsContinuous!F4))),ISNUMBER(FIND("!",_xlfn.FORMULATEXT(DiscretevsContinuous!F4)))),FALSE),"ExternalRefsMsg",IF(ISNUMBER('#_DiscretevsContinuous'!F4),IF(ABS('#_DiscretevsContinuous'!F4-DiscretevsContinuous!F4)&gt;0.00001,TRUE,FALSE),IF('#_DiscretevsContinuous'!F4&lt;&gt;DiscretevsContinuous!F4,TRUE,FALSE)),IF(ISNUMBER('#_DiscretevsContinuous'!F4),IF('#_DiscretevsContinuous'!F4&gt;DiscretevsContinuous!F4,"TooLow","TooHigh"),"WrongAnswer"),NOT(_xlfn.ISFORMULA('#_DiscretevsContinuous'!F4)),"PerfectMsg",TRUE,"PerfectMsg")</f>
        <v/>
      </c>
      <c r="H4" s="379">
        <v>0</v>
      </c>
      <c r="I4" s="379"/>
      <c r="J4" s="379"/>
      <c r="K4" s="379"/>
      <c r="L4" s="379"/>
      <c r="M4" s="194" t="str">
        <f ca="1">_xlfn.IFS(ISBLANK(DiscretevsContinuous!M4),"",IF(NOT(ISNA('#_DiscretevsContinuous'!M4)),IF(ISNA(DiscretevsContinuous!M4),TRUE,FALSE),FALSE),"StuNAMsg",IF(AND(ISNA('#_DiscretevsContinuous'!M4),ISNA(DiscretevsContinuous!M4)),TRUE,FALSE),"PerfectMsg",IF(NOT(ISERROR('#_DiscretevsContinuous'!M4)),IF(ISERROR(DiscretevsContinuous!M4),TRUE,FALSE),FALSE),"StuErrorMsg",IF(TYPE('#_DiscretevsContinuous'!M4)&lt;&gt;TYPE(DiscretevsContinuous!M4),TRUE,FALSE),"WrongTypeMsg",IF(_xlfn.ISFORMULA('#_DiscretevsContinuous'!M4),IF(NOT(_xlfn.ISFORMULA(DiscretevsContinuous!M4)),TRUE),FALSE),"MissingFormulaMsg",IF(NOT(AND(ISNUMBER(FIND("[",_xlfn.FORMULATEXT('#_DiscretevsContinuous'!M4))),ISNUMBER(FIND("!",_xlfn.FORMULATEXT('#_DiscretevsContinuous'!M4))))),AND(ISNUMBER(FIND("[",_xlfn.FORMULATEXT(DiscretevsContinuous!M4))),ISNUMBER(FIND("!",_xlfn.FORMULATEXT(DiscretevsContinuous!M4)))),FALSE),"ExternalRefsMsg",IF(ISNUMBER('#_DiscretevsContinuous'!M4),IF(ABS('#_DiscretevsContinuous'!M4-DiscretevsContinuous!M4)&gt;0.00001,TRUE,FALSE),IF('#_DiscretevsContinuous'!M4&lt;&gt;DiscretevsContinuous!M4,TRUE,FALSE)),IF(ISNUMBER('#_DiscretevsContinuous'!M4),IF('#_DiscretevsContinuous'!M4&gt;DiscretevsContinuous!M4,"TooLow","TooHigh"),"WrongAnswer"),NOT(_xlfn.ISFORMULA('#_DiscretevsContinuous'!M4)),"PerfectMsg",TRUE,"PerfectMsg")</f>
        <v/>
      </c>
      <c r="V4" s="379">
        <v>0</v>
      </c>
      <c r="W4" s="379"/>
      <c r="X4" s="379"/>
      <c r="Y4" s="194" t="str">
        <f ca="1">_xlfn.IFS(ISBLANK(DiscretevsContinuous!Y4),"",IF(NOT(ISNA('#_DiscretevsContinuous'!Y4)),IF(ISNA(DiscretevsContinuous!Y4),TRUE,FALSE),FALSE),"StuNAMsg",IF(AND(ISNA('#_DiscretevsContinuous'!Y4),ISNA(DiscretevsContinuous!Y4)),TRUE,FALSE),"PerfectMsg",IF(NOT(ISERROR('#_DiscretevsContinuous'!Y4)),IF(ISERROR(DiscretevsContinuous!Y4),TRUE,FALSE),FALSE),"StuErrorMsg",IF(TYPE('#_DiscretevsContinuous'!Y4)&lt;&gt;TYPE(DiscretevsContinuous!Y4),TRUE,FALSE),"WrongTypeMsg",IF(_xlfn.ISFORMULA('#_DiscretevsContinuous'!Y4),IF(NOT(_xlfn.ISFORMULA(DiscretevsContinuous!Y4)),TRUE),FALSE),"MissingFormulaMsg",IF(NOT(AND(ISNUMBER(FIND("[",_xlfn.FORMULATEXT('#_DiscretevsContinuous'!Y4))),ISNUMBER(FIND("!",_xlfn.FORMULATEXT('#_DiscretevsContinuous'!Y4))))),AND(ISNUMBER(FIND("[",_xlfn.FORMULATEXT(DiscretevsContinuous!Y4))),ISNUMBER(FIND("!",_xlfn.FORMULATEXT(DiscretevsContinuous!Y4)))),FALSE),"ExternalRefsMsg",IF(ISNUMBER('#_DiscretevsContinuous'!Y4),IF(ABS('#_DiscretevsContinuous'!Y4-DiscretevsContinuous!Y4)&gt;0.00001,TRUE,FALSE),IF('#_DiscretevsContinuous'!Y4&lt;&gt;DiscretevsContinuous!Y4,TRUE,FALSE)),IF(ISNUMBER('#_DiscretevsContinuous'!Y4),IF('#_DiscretevsContinuous'!Y4&gt;DiscretevsContinuous!Y4,"TooLow","TooHigh"),"WrongAnswer"),NOT(_xlfn.ISFORMULA('#_DiscretevsContinuous'!Y4)),"PerfectMsg",TRUE,"PerfectMsg")</f>
        <v/>
      </c>
    </row>
    <row r="5" spans="1:25">
      <c r="A5" s="379"/>
      <c r="B5" s="379"/>
      <c r="C5" s="379"/>
      <c r="D5" s="379"/>
      <c r="E5" s="379"/>
      <c r="F5" s="194" t="str">
        <f ca="1">_xlfn.IFS(ISBLANK(DiscretevsContinuous!F5),"",IF(NOT(ISNA('#_DiscretevsContinuous'!F5)),IF(ISNA(DiscretevsContinuous!F5),TRUE,FALSE),FALSE),"StuNAMsg",IF(AND(ISNA('#_DiscretevsContinuous'!F5),ISNA(DiscretevsContinuous!F5)),TRUE,FALSE),"PerfectMsg",IF(NOT(ISERROR('#_DiscretevsContinuous'!F5)),IF(ISERROR(DiscretevsContinuous!F5),TRUE,FALSE),FALSE),"StuErrorMsg",IF(TYPE('#_DiscretevsContinuous'!F5)&lt;&gt;TYPE(DiscretevsContinuous!F5),TRUE,FALSE),"WrongTypeMsg",IF(_xlfn.ISFORMULA('#_DiscretevsContinuous'!F5),IF(NOT(_xlfn.ISFORMULA(DiscretevsContinuous!F5)),TRUE),FALSE),"MissingFormulaMsg",IF(NOT(AND(ISNUMBER(FIND("[",_xlfn.FORMULATEXT('#_DiscretevsContinuous'!F5))),ISNUMBER(FIND("!",_xlfn.FORMULATEXT('#_DiscretevsContinuous'!F5))))),AND(ISNUMBER(FIND("[",_xlfn.FORMULATEXT(DiscretevsContinuous!F5))),ISNUMBER(FIND("!",_xlfn.FORMULATEXT(DiscretevsContinuous!F5)))),FALSE),"ExternalRefsMsg",IF(ISNUMBER('#_DiscretevsContinuous'!F5),IF(ABS('#_DiscretevsContinuous'!F5-DiscretevsContinuous!F5)&gt;0.00001,TRUE,FALSE),IF('#_DiscretevsContinuous'!F5&lt;&gt;DiscretevsContinuous!F5,TRUE,FALSE)),IF(ISNUMBER('#_DiscretevsContinuous'!F5),IF('#_DiscretevsContinuous'!F5&gt;DiscretevsContinuous!F5,"TooLow","TooHigh"),"WrongAnswer"),NOT(_xlfn.ISFORMULA('#_DiscretevsContinuous'!F5)),"PerfectMsg",TRUE,"PerfectMsg")</f>
        <v/>
      </c>
      <c r="H5" s="379"/>
      <c r="I5" s="379"/>
      <c r="J5" s="379"/>
      <c r="K5" s="379"/>
      <c r="L5" s="379"/>
      <c r="M5" s="194" t="str">
        <f ca="1">_xlfn.IFS(ISBLANK(DiscretevsContinuous!M5),"",IF(NOT(ISNA('#_DiscretevsContinuous'!M5)),IF(ISNA(DiscretevsContinuous!M5),TRUE,FALSE),FALSE),"StuNAMsg",IF(AND(ISNA('#_DiscretevsContinuous'!M5),ISNA(DiscretevsContinuous!M5)),TRUE,FALSE),"PerfectMsg",IF(NOT(ISERROR('#_DiscretevsContinuous'!M5)),IF(ISERROR(DiscretevsContinuous!M5),TRUE,FALSE),FALSE),"StuErrorMsg",IF(TYPE('#_DiscretevsContinuous'!M5)&lt;&gt;TYPE(DiscretevsContinuous!M5),TRUE,FALSE),"WrongTypeMsg",IF(_xlfn.ISFORMULA('#_DiscretevsContinuous'!M5),IF(NOT(_xlfn.ISFORMULA(DiscretevsContinuous!M5)),TRUE),FALSE),"MissingFormulaMsg",IF(NOT(AND(ISNUMBER(FIND("[",_xlfn.FORMULATEXT('#_DiscretevsContinuous'!M5))),ISNUMBER(FIND("!",_xlfn.FORMULATEXT('#_DiscretevsContinuous'!M5))))),AND(ISNUMBER(FIND("[",_xlfn.FORMULATEXT(DiscretevsContinuous!M5))),ISNUMBER(FIND("!",_xlfn.FORMULATEXT(DiscretevsContinuous!M5)))),FALSE),"ExternalRefsMsg",IF(ISNUMBER('#_DiscretevsContinuous'!M5),IF(ABS('#_DiscretevsContinuous'!M5-DiscretevsContinuous!M5)&gt;0.00001,TRUE,FALSE),IF('#_DiscretevsContinuous'!M5&lt;&gt;DiscretevsContinuous!M5,TRUE,FALSE)),IF(ISNUMBER('#_DiscretevsContinuous'!M5),IF('#_DiscretevsContinuous'!M5&gt;DiscretevsContinuous!M5,"TooLow","TooHigh"),"WrongAnswer"),NOT(_xlfn.ISFORMULA('#_DiscretevsContinuous'!M5)),"PerfectMsg",TRUE,"PerfectMsg")</f>
        <v/>
      </c>
      <c r="V5" s="379"/>
      <c r="W5" s="379"/>
      <c r="X5" s="379"/>
      <c r="Y5" s="194" t="str">
        <f ca="1">_xlfn.IFS(ISBLANK(DiscretevsContinuous!Y5),"",IF(NOT(ISNA('#_DiscretevsContinuous'!Y5)),IF(ISNA(DiscretevsContinuous!Y5),TRUE,FALSE),FALSE),"StuNAMsg",IF(AND(ISNA('#_DiscretevsContinuous'!Y5),ISNA(DiscretevsContinuous!Y5)),TRUE,FALSE),"PerfectMsg",IF(NOT(ISERROR('#_DiscretevsContinuous'!Y5)),IF(ISERROR(DiscretevsContinuous!Y5),TRUE,FALSE),FALSE),"StuErrorMsg",IF(TYPE('#_DiscretevsContinuous'!Y5)&lt;&gt;TYPE(DiscretevsContinuous!Y5),TRUE,FALSE),"WrongTypeMsg",IF(_xlfn.ISFORMULA('#_DiscretevsContinuous'!Y5),IF(NOT(_xlfn.ISFORMULA(DiscretevsContinuous!Y5)),TRUE),FALSE),"MissingFormulaMsg",IF(NOT(AND(ISNUMBER(FIND("[",_xlfn.FORMULATEXT('#_DiscretevsContinuous'!Y5))),ISNUMBER(FIND("!",_xlfn.FORMULATEXT('#_DiscretevsContinuous'!Y5))))),AND(ISNUMBER(FIND("[",_xlfn.FORMULATEXT(DiscretevsContinuous!Y5))),ISNUMBER(FIND("!",_xlfn.FORMULATEXT(DiscretevsContinuous!Y5)))),FALSE),"ExternalRefsMsg",IF(ISNUMBER('#_DiscretevsContinuous'!Y5),IF(ABS('#_DiscretevsContinuous'!Y5-DiscretevsContinuous!Y5)&gt;0.00001,TRUE,FALSE),IF('#_DiscretevsContinuous'!Y5&lt;&gt;DiscretevsContinuous!Y5,TRUE,FALSE)),IF(ISNUMBER('#_DiscretevsContinuous'!Y5),IF('#_DiscretevsContinuous'!Y5&gt;DiscretevsContinuous!Y5,"TooLow","TooHigh"),"WrongAnswer"),NOT(_xlfn.ISFORMULA('#_DiscretevsContinuous'!Y5)),"PerfectMsg",TRUE,"PerfectMsg")</f>
        <v/>
      </c>
    </row>
    <row r="6" spans="1:25">
      <c r="A6" s="379"/>
      <c r="B6" s="379"/>
      <c r="C6" s="379"/>
      <c r="D6" s="379"/>
      <c r="E6" s="379"/>
      <c r="F6" s="194" t="str">
        <f ca="1">_xlfn.IFS(ISBLANK(DiscretevsContinuous!F6),"",IF(NOT(ISNA('#_DiscretevsContinuous'!F6)),IF(ISNA(DiscretevsContinuous!F6),TRUE,FALSE),FALSE),"StuNAMsg",IF(AND(ISNA('#_DiscretevsContinuous'!F6),ISNA(DiscretevsContinuous!F6)),TRUE,FALSE),"PerfectMsg",IF(NOT(ISERROR('#_DiscretevsContinuous'!F6)),IF(ISERROR(DiscretevsContinuous!F6),TRUE,FALSE),FALSE),"StuErrorMsg",IF(TYPE('#_DiscretevsContinuous'!F6)&lt;&gt;TYPE(DiscretevsContinuous!F6),TRUE,FALSE),"WrongTypeMsg",IF(_xlfn.ISFORMULA('#_DiscretevsContinuous'!F6),IF(NOT(_xlfn.ISFORMULA(DiscretevsContinuous!F6)),TRUE),FALSE),"MissingFormulaMsg",IF(NOT(AND(ISNUMBER(FIND("[",_xlfn.FORMULATEXT('#_DiscretevsContinuous'!F6))),ISNUMBER(FIND("!",_xlfn.FORMULATEXT('#_DiscretevsContinuous'!F6))))),AND(ISNUMBER(FIND("[",_xlfn.FORMULATEXT(DiscretevsContinuous!F6))),ISNUMBER(FIND("!",_xlfn.FORMULATEXT(DiscretevsContinuous!F6)))),FALSE),"ExternalRefsMsg",IF(ISNUMBER('#_DiscretevsContinuous'!F6),IF(ABS('#_DiscretevsContinuous'!F6-DiscretevsContinuous!F6)&gt;0.00001,TRUE,FALSE),IF('#_DiscretevsContinuous'!F6&lt;&gt;DiscretevsContinuous!F6,TRUE,FALSE)),IF(ISNUMBER('#_DiscretevsContinuous'!F6),IF('#_DiscretevsContinuous'!F6&gt;DiscretevsContinuous!F6,"TooLow","TooHigh"),"WrongAnswer"),NOT(_xlfn.ISFORMULA('#_DiscretevsContinuous'!F6)),"PerfectMsg",TRUE,"PerfectMsg")</f>
        <v/>
      </c>
      <c r="H6" s="379"/>
      <c r="I6" s="379"/>
      <c r="J6" s="379"/>
      <c r="K6" s="379"/>
      <c r="L6" s="379"/>
      <c r="M6" s="194" t="str">
        <f ca="1">_xlfn.IFS(ISBLANK(DiscretevsContinuous!M6),"",IF(NOT(ISNA('#_DiscretevsContinuous'!M6)),IF(ISNA(DiscretevsContinuous!M6),TRUE,FALSE),FALSE),"StuNAMsg",IF(AND(ISNA('#_DiscretevsContinuous'!M6),ISNA(DiscretevsContinuous!M6)),TRUE,FALSE),"PerfectMsg",IF(NOT(ISERROR('#_DiscretevsContinuous'!M6)),IF(ISERROR(DiscretevsContinuous!M6),TRUE,FALSE),FALSE),"StuErrorMsg",IF(TYPE('#_DiscretevsContinuous'!M6)&lt;&gt;TYPE(DiscretevsContinuous!M6),TRUE,FALSE),"WrongTypeMsg",IF(_xlfn.ISFORMULA('#_DiscretevsContinuous'!M6),IF(NOT(_xlfn.ISFORMULA(DiscretevsContinuous!M6)),TRUE),FALSE),"MissingFormulaMsg",IF(NOT(AND(ISNUMBER(FIND("[",_xlfn.FORMULATEXT('#_DiscretevsContinuous'!M6))),ISNUMBER(FIND("!",_xlfn.FORMULATEXT('#_DiscretevsContinuous'!M6))))),AND(ISNUMBER(FIND("[",_xlfn.FORMULATEXT(DiscretevsContinuous!M6))),ISNUMBER(FIND("!",_xlfn.FORMULATEXT(DiscretevsContinuous!M6)))),FALSE),"ExternalRefsMsg",IF(ISNUMBER('#_DiscretevsContinuous'!M6),IF(ABS('#_DiscretevsContinuous'!M6-DiscretevsContinuous!M6)&gt;0.00001,TRUE,FALSE),IF('#_DiscretevsContinuous'!M6&lt;&gt;DiscretevsContinuous!M6,TRUE,FALSE)),IF(ISNUMBER('#_DiscretevsContinuous'!M6),IF('#_DiscretevsContinuous'!M6&gt;DiscretevsContinuous!M6,"TooLow","TooHigh"),"WrongAnswer"),NOT(_xlfn.ISFORMULA('#_DiscretevsContinuous'!M6)),"PerfectMsg",TRUE,"PerfectMsg")</f>
        <v/>
      </c>
      <c r="V6" s="379"/>
      <c r="W6" s="379"/>
      <c r="X6" s="379"/>
      <c r="Y6" s="194" t="str">
        <f ca="1">_xlfn.IFS(ISBLANK(DiscretevsContinuous!Y6),"",IF(NOT(ISNA('#_DiscretevsContinuous'!Y6)),IF(ISNA(DiscretevsContinuous!Y6),TRUE,FALSE),FALSE),"StuNAMsg",IF(AND(ISNA('#_DiscretevsContinuous'!Y6),ISNA(DiscretevsContinuous!Y6)),TRUE,FALSE),"PerfectMsg",IF(NOT(ISERROR('#_DiscretevsContinuous'!Y6)),IF(ISERROR(DiscretevsContinuous!Y6),TRUE,FALSE),FALSE),"StuErrorMsg",IF(TYPE('#_DiscretevsContinuous'!Y6)&lt;&gt;TYPE(DiscretevsContinuous!Y6),TRUE,FALSE),"WrongTypeMsg",IF(_xlfn.ISFORMULA('#_DiscretevsContinuous'!Y6),IF(NOT(_xlfn.ISFORMULA(DiscretevsContinuous!Y6)),TRUE),FALSE),"MissingFormulaMsg",IF(NOT(AND(ISNUMBER(FIND("[",_xlfn.FORMULATEXT('#_DiscretevsContinuous'!Y6))),ISNUMBER(FIND("!",_xlfn.FORMULATEXT('#_DiscretevsContinuous'!Y6))))),AND(ISNUMBER(FIND("[",_xlfn.FORMULATEXT(DiscretevsContinuous!Y6))),ISNUMBER(FIND("!",_xlfn.FORMULATEXT(DiscretevsContinuous!Y6)))),FALSE),"ExternalRefsMsg",IF(ISNUMBER('#_DiscretevsContinuous'!Y6),IF(ABS('#_DiscretevsContinuous'!Y6-DiscretevsContinuous!Y6)&gt;0.00001,TRUE,FALSE),IF('#_DiscretevsContinuous'!Y6&lt;&gt;DiscretevsContinuous!Y6,TRUE,FALSE)),IF(ISNUMBER('#_DiscretevsContinuous'!Y6),IF('#_DiscretevsContinuous'!Y6&gt;DiscretevsContinuous!Y6,"TooLow","TooHigh"),"WrongAnswer"),NOT(_xlfn.ISFORMULA('#_DiscretevsContinuous'!Y6)),"PerfectMsg",TRUE,"PerfectMsg")</f>
        <v/>
      </c>
    </row>
    <row r="7" spans="1:25">
      <c r="A7" s="379"/>
      <c r="B7" s="379"/>
      <c r="C7" s="379"/>
      <c r="D7" s="379"/>
      <c r="E7" s="379"/>
      <c r="H7" s="379"/>
      <c r="I7" s="379"/>
      <c r="J7" s="379"/>
      <c r="K7" s="379"/>
      <c r="L7" s="379"/>
      <c r="M7" s="194" t="str">
        <f ca="1">_xlfn.IFS(ISBLANK(DiscretevsContinuous!M7),"",IF(NOT(ISNA('#_DiscretevsContinuous'!M7)),IF(ISNA(DiscretevsContinuous!M7),TRUE,FALSE),FALSE),"StuNAMsg",IF(AND(ISNA('#_DiscretevsContinuous'!M7),ISNA(DiscretevsContinuous!M7)),TRUE,FALSE),"PerfectMsg",IF(NOT(ISERROR('#_DiscretevsContinuous'!M7)),IF(ISERROR(DiscretevsContinuous!M7),TRUE,FALSE),FALSE),"StuErrorMsg",IF(TYPE('#_DiscretevsContinuous'!M7)&lt;&gt;TYPE(DiscretevsContinuous!M7),TRUE,FALSE),"WrongTypeMsg",IF(_xlfn.ISFORMULA('#_DiscretevsContinuous'!M7),IF(NOT(_xlfn.ISFORMULA(DiscretevsContinuous!M7)),TRUE),FALSE),"MissingFormulaMsg",IF(NOT(AND(ISNUMBER(FIND("[",_xlfn.FORMULATEXT('#_DiscretevsContinuous'!M7))),ISNUMBER(FIND("!",_xlfn.FORMULATEXT('#_DiscretevsContinuous'!M7))))),AND(ISNUMBER(FIND("[",_xlfn.FORMULATEXT(DiscretevsContinuous!M7))),ISNUMBER(FIND("!",_xlfn.FORMULATEXT(DiscretevsContinuous!M7)))),FALSE),"ExternalRefsMsg",IF(ISNUMBER('#_DiscretevsContinuous'!M7),IF(ABS('#_DiscretevsContinuous'!M7-DiscretevsContinuous!M7)&gt;0.00001,TRUE,FALSE),IF('#_DiscretevsContinuous'!M7&lt;&gt;DiscretevsContinuous!M7,TRUE,FALSE)),IF(ISNUMBER('#_DiscretevsContinuous'!M7),IF('#_DiscretevsContinuous'!M7&gt;DiscretevsContinuous!M7,"TooLow","TooHigh"),"WrongAnswer"),NOT(_xlfn.ISFORMULA('#_DiscretevsContinuous'!M7)),"PerfectMsg",TRUE,"PerfectMsg")</f>
        <v/>
      </c>
      <c r="V7" s="379"/>
      <c r="W7" s="379"/>
      <c r="X7" s="379"/>
      <c r="Y7" s="194" t="str">
        <f ca="1">_xlfn.IFS(ISBLANK(DiscretevsContinuous!Y7),"",IF(NOT(ISNA('#_DiscretevsContinuous'!Y7)),IF(ISNA(DiscretevsContinuous!Y7),TRUE,FALSE),FALSE),"StuNAMsg",IF(AND(ISNA('#_DiscretevsContinuous'!Y7),ISNA(DiscretevsContinuous!Y7)),TRUE,FALSE),"PerfectMsg",IF(NOT(ISERROR('#_DiscretevsContinuous'!Y7)),IF(ISERROR(DiscretevsContinuous!Y7),TRUE,FALSE),FALSE),"StuErrorMsg",IF(TYPE('#_DiscretevsContinuous'!Y7)&lt;&gt;TYPE(DiscretevsContinuous!Y7),TRUE,FALSE),"WrongTypeMsg",IF(_xlfn.ISFORMULA('#_DiscretevsContinuous'!Y7),IF(NOT(_xlfn.ISFORMULA(DiscretevsContinuous!Y7)),TRUE),FALSE),"MissingFormulaMsg",IF(NOT(AND(ISNUMBER(FIND("[",_xlfn.FORMULATEXT('#_DiscretevsContinuous'!Y7))),ISNUMBER(FIND("!",_xlfn.FORMULATEXT('#_DiscretevsContinuous'!Y7))))),AND(ISNUMBER(FIND("[",_xlfn.FORMULATEXT(DiscretevsContinuous!Y7))),ISNUMBER(FIND("!",_xlfn.FORMULATEXT(DiscretevsContinuous!Y7)))),FALSE),"ExternalRefsMsg",IF(ISNUMBER('#_DiscretevsContinuous'!Y7),IF(ABS('#_DiscretevsContinuous'!Y7-DiscretevsContinuous!Y7)&gt;0.00001,TRUE,FALSE),IF('#_DiscretevsContinuous'!Y7&lt;&gt;DiscretevsContinuous!Y7,TRUE,FALSE)),IF(ISNUMBER('#_DiscretevsContinuous'!Y7),IF('#_DiscretevsContinuous'!Y7&gt;DiscretevsContinuous!Y7,"TooLow","TooHigh"),"WrongAnswer"),NOT(_xlfn.ISFORMULA('#_DiscretevsContinuous'!Y7)),"PerfectMsg",TRUE,"PerfectMsg")</f>
        <v/>
      </c>
    </row>
    <row r="8" spans="1:25">
      <c r="H8" s="379"/>
      <c r="I8" s="379"/>
      <c r="J8" s="379"/>
      <c r="K8" s="379"/>
      <c r="L8" s="379"/>
      <c r="M8" s="194" t="str">
        <f ca="1">_xlfn.IFS(ISBLANK(DiscretevsContinuous!M8),"",IF(NOT(ISNA('#_DiscretevsContinuous'!M8)),IF(ISNA(DiscretevsContinuous!M8),TRUE,FALSE),FALSE),"StuNAMsg",IF(AND(ISNA('#_DiscretevsContinuous'!M8),ISNA(DiscretevsContinuous!M8)),TRUE,FALSE),"PerfectMsg",IF(NOT(ISERROR('#_DiscretevsContinuous'!M8)),IF(ISERROR(DiscretevsContinuous!M8),TRUE,FALSE),FALSE),"StuErrorMsg",IF(TYPE('#_DiscretevsContinuous'!M8)&lt;&gt;TYPE(DiscretevsContinuous!M8),TRUE,FALSE),"WrongTypeMsg",IF(_xlfn.ISFORMULA('#_DiscretevsContinuous'!M8),IF(NOT(_xlfn.ISFORMULA(DiscretevsContinuous!M8)),TRUE),FALSE),"MissingFormulaMsg",IF(NOT(AND(ISNUMBER(FIND("[",_xlfn.FORMULATEXT('#_DiscretevsContinuous'!M8))),ISNUMBER(FIND("!",_xlfn.FORMULATEXT('#_DiscretevsContinuous'!M8))))),AND(ISNUMBER(FIND("[",_xlfn.FORMULATEXT(DiscretevsContinuous!M8))),ISNUMBER(FIND("!",_xlfn.FORMULATEXT(DiscretevsContinuous!M8)))),FALSE),"ExternalRefsMsg",IF(ISNUMBER('#_DiscretevsContinuous'!M8),IF(ABS('#_DiscretevsContinuous'!M8-DiscretevsContinuous!M8)&gt;0.00001,TRUE,FALSE),IF('#_DiscretevsContinuous'!M8&lt;&gt;DiscretevsContinuous!M8,TRUE,FALSE)),IF(ISNUMBER('#_DiscretevsContinuous'!M8),IF('#_DiscretevsContinuous'!M8&gt;DiscretevsContinuous!M8,"TooLow","TooHigh"),"WrongAnswer"),NOT(_xlfn.ISFORMULA('#_DiscretevsContinuous'!M8)),"PerfectMsg",TRUE,"PerfectMsg")</f>
        <v/>
      </c>
      <c r="V8" s="379"/>
      <c r="W8" s="379"/>
      <c r="X8" s="379"/>
      <c r="Y8" s="194"/>
    </row>
    <row r="9" spans="1:25">
      <c r="A9" s="380">
        <v>0</v>
      </c>
      <c r="B9" s="380"/>
      <c r="C9" s="380"/>
      <c r="D9" s="380"/>
      <c r="E9" s="380"/>
      <c r="F9" s="194">
        <v>0</v>
      </c>
      <c r="H9" s="379"/>
      <c r="I9" s="379"/>
      <c r="J9" s="379"/>
      <c r="K9" s="379"/>
      <c r="L9" s="379"/>
    </row>
    <row r="10" spans="1:25" ht="14.5" customHeight="1">
      <c r="A10" s="380">
        <v>0</v>
      </c>
      <c r="B10" s="380"/>
      <c r="C10" s="380"/>
      <c r="D10" s="380"/>
      <c r="E10" s="380"/>
      <c r="F10" s="194" t="str">
        <f ca="1">_xlfn.IFS(ISBLANK(DiscretevsContinuous!F10),"",IF(NOT(ISNA('#_DiscretevsContinuous'!F10)),IF(ISNA(DiscretevsContinuous!F10),TRUE,FALSE),FALSE),"StuNAMsg",IF(AND(ISNA('#_DiscretevsContinuous'!F10),ISNA(DiscretevsContinuous!F10)),TRUE,FALSE),"PerfectMsg",IF(NOT(ISERROR('#_DiscretevsContinuous'!F10)),IF(ISERROR(DiscretevsContinuous!F10),TRUE,FALSE),FALSE),"StuErrorMsg",IF(TYPE('#_DiscretevsContinuous'!F10)&lt;&gt;TYPE(DiscretevsContinuous!F10),TRUE,FALSE),"WrongTypeMsg",IF(_xlfn.ISFORMULA('#_DiscretevsContinuous'!F10),IF(NOT(_xlfn.ISFORMULA(DiscretevsContinuous!F10)),TRUE),FALSE),"MissingFormulaMsg",IF(NOT(AND(ISNUMBER(FIND("[",_xlfn.FORMULATEXT('#_DiscretevsContinuous'!F10))),ISNUMBER(FIND("!",_xlfn.FORMULATEXT('#_DiscretevsContinuous'!F10))))),AND(ISNUMBER(FIND("[",_xlfn.FORMULATEXT(DiscretevsContinuous!F10))),ISNUMBER(FIND("!",_xlfn.FORMULATEXT(DiscretevsContinuous!F10)))),FALSE),"ExternalRefsMsg",IF(ISNUMBER('#_DiscretevsContinuous'!F10),IF(ABS('#_DiscretevsContinuous'!F10-DiscretevsContinuous!F10)&gt;0.00001,TRUE,FALSE),IF('#_DiscretevsContinuous'!F10&lt;&gt;DiscretevsContinuous!F10,TRUE,FALSE)),IF(ISNUMBER('#_DiscretevsContinuous'!F10),IF('#_DiscretevsContinuous'!F10&gt;DiscretevsContinuous!F10,"TooLow","TooHigh"),"WrongAnswer"),NOT(_xlfn.ISFORMULA('#_DiscretevsContinuous'!F10)),"PerfectMsg",TRUE,"PerfectMsg")</f>
        <v/>
      </c>
      <c r="O10" s="193"/>
      <c r="P10" s="193"/>
      <c r="Q10" s="193"/>
      <c r="R10" s="193"/>
      <c r="S10" s="193"/>
      <c r="V10" s="379">
        <v>0</v>
      </c>
      <c r="W10" s="379"/>
      <c r="X10" s="379"/>
      <c r="Y10" s="194">
        <v>0</v>
      </c>
    </row>
    <row r="11" spans="1:25" ht="14.5" customHeight="1">
      <c r="V11" s="379">
        <v>0</v>
      </c>
      <c r="W11" s="379"/>
      <c r="X11" s="379"/>
      <c r="Y11" s="194" t="str">
        <f ca="1">_xlfn.IFS(ISBLANK(DiscretevsContinuous!Y11),"",IF(NOT(ISNA('#_DiscretevsContinuous'!Y11)),IF(ISNA(DiscretevsContinuous!Y11),TRUE,FALSE),FALSE),"StuNAMsg",IF(AND(ISNA('#_DiscretevsContinuous'!Y11),ISNA(DiscretevsContinuous!Y11)),TRUE,FALSE),"PerfectMsg",IF(NOT(ISERROR('#_DiscretevsContinuous'!Y11)),IF(ISERROR(DiscretevsContinuous!Y11),TRUE,FALSE),FALSE),"StuErrorMsg",IF(TYPE('#_DiscretevsContinuous'!Y11)&lt;&gt;TYPE(DiscretevsContinuous!Y11),TRUE,FALSE),"WrongTypeMsg",IF(_xlfn.ISFORMULA('#_DiscretevsContinuous'!Y11),IF(NOT(_xlfn.ISFORMULA(DiscretevsContinuous!Y11)),TRUE),FALSE),"MissingFormulaMsg",IF(NOT(AND(ISNUMBER(FIND("[",_xlfn.FORMULATEXT('#_DiscretevsContinuous'!Y11))),ISNUMBER(FIND("!",_xlfn.FORMULATEXT('#_DiscretevsContinuous'!Y11))))),AND(ISNUMBER(FIND("[",_xlfn.FORMULATEXT(DiscretevsContinuous!Y11))),ISNUMBER(FIND("!",_xlfn.FORMULATEXT(DiscretevsContinuous!Y11)))),FALSE),"ExternalRefsMsg",IF(ISNUMBER('#_DiscretevsContinuous'!Y11),IF(ABS('#_DiscretevsContinuous'!Y11-DiscretevsContinuous!Y11)&gt;0.00001,TRUE,FALSE),IF('#_DiscretevsContinuous'!Y11&lt;&gt;DiscretevsContinuous!Y11,TRUE,FALSE)),IF(ISNUMBER('#_DiscretevsContinuous'!Y11),IF('#_DiscretevsContinuous'!Y11&gt;DiscretevsContinuous!Y11,"TooLow","TooHigh"),"WrongAnswer"),NOT(_xlfn.ISFORMULA('#_DiscretevsContinuous'!Y11)),"PerfectMsg",TRUE,"PerfectMsg")</f>
        <v/>
      </c>
    </row>
    <row r="12" spans="1:25" ht="14.5" customHeight="1">
      <c r="A12" s="380">
        <v>0</v>
      </c>
      <c r="B12" s="380"/>
      <c r="C12" s="380"/>
      <c r="D12" s="380"/>
      <c r="E12" s="380"/>
      <c r="F12" s="194">
        <v>0</v>
      </c>
      <c r="V12" s="379"/>
      <c r="W12" s="379"/>
      <c r="X12" s="379"/>
      <c r="Y12" s="194" t="str">
        <f ca="1">_xlfn.IFS(ISBLANK(DiscretevsContinuous!Y12),"",IF(NOT(ISNA('#_DiscretevsContinuous'!Y12)),IF(ISNA(DiscretevsContinuous!Y12),TRUE,FALSE),FALSE),"StuNAMsg",IF(AND(ISNA('#_DiscretevsContinuous'!Y12),ISNA(DiscretevsContinuous!Y12)),TRUE,FALSE),"PerfectMsg",IF(NOT(ISERROR('#_DiscretevsContinuous'!Y12)),IF(ISERROR(DiscretevsContinuous!Y12),TRUE,FALSE),FALSE),"StuErrorMsg",IF(TYPE('#_DiscretevsContinuous'!Y12)&lt;&gt;TYPE(DiscretevsContinuous!Y12),TRUE,FALSE),"WrongTypeMsg",IF(_xlfn.ISFORMULA('#_DiscretevsContinuous'!Y12),IF(NOT(_xlfn.ISFORMULA(DiscretevsContinuous!Y12)),TRUE),FALSE),"MissingFormulaMsg",IF(NOT(AND(ISNUMBER(FIND("[",_xlfn.FORMULATEXT('#_DiscretevsContinuous'!Y12))),ISNUMBER(FIND("!",_xlfn.FORMULATEXT('#_DiscretevsContinuous'!Y12))))),AND(ISNUMBER(FIND("[",_xlfn.FORMULATEXT(DiscretevsContinuous!Y12))),ISNUMBER(FIND("!",_xlfn.FORMULATEXT(DiscretevsContinuous!Y12)))),FALSE),"ExternalRefsMsg",IF(ISNUMBER('#_DiscretevsContinuous'!Y12),IF(ABS('#_DiscretevsContinuous'!Y12-DiscretevsContinuous!Y12)&gt;0.00001,TRUE,FALSE),IF('#_DiscretevsContinuous'!Y12&lt;&gt;DiscretevsContinuous!Y12,TRUE,FALSE)),IF(ISNUMBER('#_DiscretevsContinuous'!Y12),IF('#_DiscretevsContinuous'!Y12&gt;DiscretevsContinuous!Y12,"TooLow","TooHigh"),"WrongAnswer"),NOT(_xlfn.ISFORMULA('#_DiscretevsContinuous'!Y12)),"PerfectMsg",TRUE,"PerfectMsg")</f>
        <v/>
      </c>
    </row>
    <row r="13" spans="1:25">
      <c r="A13" s="379">
        <v>0</v>
      </c>
      <c r="B13" s="379"/>
      <c r="C13" s="379"/>
      <c r="D13" s="379"/>
      <c r="E13" s="379"/>
      <c r="F13" s="194" t="str">
        <f ca="1">_xlfn.IFS(ISBLANK(DiscretevsContinuous!F13),"",IF(NOT(ISNA('#_DiscretevsContinuous'!F13)),IF(ISNA(DiscretevsContinuous!F13),TRUE,FALSE),FALSE),"StuNAMsg",IF(AND(ISNA('#_DiscretevsContinuous'!F13),ISNA(DiscretevsContinuous!F13)),TRUE,FALSE),"PerfectMsg",IF(NOT(ISERROR('#_DiscretevsContinuous'!F13)),IF(ISERROR(DiscretevsContinuous!F13),TRUE,FALSE),FALSE),"StuErrorMsg",IF(TYPE('#_DiscretevsContinuous'!F13)&lt;&gt;TYPE(DiscretevsContinuous!F13),TRUE,FALSE),"WrongTypeMsg",IF(_xlfn.ISFORMULA('#_DiscretevsContinuous'!F13),IF(NOT(_xlfn.ISFORMULA(DiscretevsContinuous!F13)),TRUE),FALSE),"MissingFormulaMsg",IF(NOT(AND(ISNUMBER(FIND("[",_xlfn.FORMULATEXT('#_DiscretevsContinuous'!F13))),ISNUMBER(FIND("!",_xlfn.FORMULATEXT('#_DiscretevsContinuous'!F13))))),AND(ISNUMBER(FIND("[",_xlfn.FORMULATEXT(DiscretevsContinuous!F13))),ISNUMBER(FIND("!",_xlfn.FORMULATEXT(DiscretevsContinuous!F13)))),FALSE),"ExternalRefsMsg",IF(ISNUMBER('#_DiscretevsContinuous'!F13),IF(ABS('#_DiscretevsContinuous'!F13-DiscretevsContinuous!F13)&gt;0.00001,TRUE,FALSE),IF('#_DiscretevsContinuous'!F13&lt;&gt;DiscretevsContinuous!F13,TRUE,FALSE)),IF(ISNUMBER('#_DiscretevsContinuous'!F13),IF('#_DiscretevsContinuous'!F13&gt;DiscretevsContinuous!F13,"TooLow","TooHigh"),"WrongAnswer"),NOT(_xlfn.ISFORMULA('#_DiscretevsContinuous'!F13)),"PerfectMsg",TRUE,"PerfectMsg")</f>
        <v/>
      </c>
      <c r="V13" s="379"/>
      <c r="W13" s="379"/>
      <c r="X13" s="379"/>
      <c r="Y13" s="194" t="str">
        <f ca="1">_xlfn.IFS(ISBLANK(DiscretevsContinuous!Y13),"",IF(NOT(ISNA('#_DiscretevsContinuous'!Y13)),IF(ISNA(DiscretevsContinuous!Y13),TRUE,FALSE),FALSE),"StuNAMsg",IF(AND(ISNA('#_DiscretevsContinuous'!Y13),ISNA(DiscretevsContinuous!Y13)),TRUE,FALSE),"PerfectMsg",IF(NOT(ISERROR('#_DiscretevsContinuous'!Y13)),IF(ISERROR(DiscretevsContinuous!Y13),TRUE,FALSE),FALSE),"StuErrorMsg",IF(TYPE('#_DiscretevsContinuous'!Y13)&lt;&gt;TYPE(DiscretevsContinuous!Y13),TRUE,FALSE),"WrongTypeMsg",IF(_xlfn.ISFORMULA('#_DiscretevsContinuous'!Y13),IF(NOT(_xlfn.ISFORMULA(DiscretevsContinuous!Y13)),TRUE),FALSE),"MissingFormulaMsg",IF(NOT(AND(ISNUMBER(FIND("[",_xlfn.FORMULATEXT('#_DiscretevsContinuous'!Y13))),ISNUMBER(FIND("!",_xlfn.FORMULATEXT('#_DiscretevsContinuous'!Y13))))),AND(ISNUMBER(FIND("[",_xlfn.FORMULATEXT(DiscretevsContinuous!Y13))),ISNUMBER(FIND("!",_xlfn.FORMULATEXT(DiscretevsContinuous!Y13)))),FALSE),"ExternalRefsMsg",IF(ISNUMBER('#_DiscretevsContinuous'!Y13),IF(ABS('#_DiscretevsContinuous'!Y13-DiscretevsContinuous!Y13)&gt;0.00001,TRUE,FALSE),IF('#_DiscretevsContinuous'!Y13&lt;&gt;DiscretevsContinuous!Y13,TRUE,FALSE)),IF(ISNUMBER('#_DiscretevsContinuous'!Y13),IF('#_DiscretevsContinuous'!Y13&gt;DiscretevsContinuous!Y13,"TooLow","TooHigh"),"WrongAnswer"),NOT(_xlfn.ISFORMULA('#_DiscretevsContinuous'!Y13)),"PerfectMsg",TRUE,"PerfectMsg")</f>
        <v/>
      </c>
    </row>
    <row r="14" spans="1:25">
      <c r="A14" s="379"/>
      <c r="B14" s="379"/>
      <c r="C14" s="379"/>
      <c r="D14" s="379"/>
      <c r="E14" s="379"/>
      <c r="F14" s="194" t="str">
        <f ca="1">_xlfn.IFS(ISBLANK(DiscretevsContinuous!F14),"",IF(NOT(ISNA('#_DiscretevsContinuous'!F14)),IF(ISNA(DiscretevsContinuous!F14),TRUE,FALSE),FALSE),"StuNAMsg",IF(AND(ISNA('#_DiscretevsContinuous'!F14),ISNA(DiscretevsContinuous!F14)),TRUE,FALSE),"PerfectMsg",IF(NOT(ISERROR('#_DiscretevsContinuous'!F14)),IF(ISERROR(DiscretevsContinuous!F14),TRUE,FALSE),FALSE),"StuErrorMsg",IF(TYPE('#_DiscretevsContinuous'!F14)&lt;&gt;TYPE(DiscretevsContinuous!F14),TRUE,FALSE),"WrongTypeMsg",IF(_xlfn.ISFORMULA('#_DiscretevsContinuous'!F14),IF(NOT(_xlfn.ISFORMULA(DiscretevsContinuous!F14)),TRUE),FALSE),"MissingFormulaMsg",IF(NOT(AND(ISNUMBER(FIND("[",_xlfn.FORMULATEXT('#_DiscretevsContinuous'!F14))),ISNUMBER(FIND("!",_xlfn.FORMULATEXT('#_DiscretevsContinuous'!F14))))),AND(ISNUMBER(FIND("[",_xlfn.FORMULATEXT(DiscretevsContinuous!F14))),ISNUMBER(FIND("!",_xlfn.FORMULATEXT(DiscretevsContinuous!F14)))),FALSE),"ExternalRefsMsg",IF(ISNUMBER('#_DiscretevsContinuous'!F14),IF(ABS('#_DiscretevsContinuous'!F14-DiscretevsContinuous!F14)&gt;0.00001,TRUE,FALSE),IF('#_DiscretevsContinuous'!F14&lt;&gt;DiscretevsContinuous!F14,TRUE,FALSE)),IF(ISNUMBER('#_DiscretevsContinuous'!F14),IF('#_DiscretevsContinuous'!F14&gt;DiscretevsContinuous!F14,"TooLow","TooHigh"),"WrongAnswer"),NOT(_xlfn.ISFORMULA('#_DiscretevsContinuous'!F14)),"PerfectMsg",TRUE,"PerfectMsg")</f>
        <v/>
      </c>
      <c r="V14" s="379"/>
      <c r="W14" s="379"/>
      <c r="X14" s="379"/>
      <c r="Y14" s="194"/>
    </row>
    <row r="15" spans="1:25">
      <c r="A15" s="379"/>
      <c r="B15" s="379"/>
      <c r="C15" s="379"/>
      <c r="D15" s="379"/>
      <c r="E15" s="379"/>
      <c r="F15" s="194" t="str">
        <f ca="1">_xlfn.IFS(ISBLANK(DiscretevsContinuous!F15),"",IF(NOT(ISNA('#_DiscretevsContinuous'!F15)),IF(ISNA(DiscretevsContinuous!F15),TRUE,FALSE),FALSE),"StuNAMsg",IF(AND(ISNA('#_DiscretevsContinuous'!F15),ISNA(DiscretevsContinuous!F15)),TRUE,FALSE),"PerfectMsg",IF(NOT(ISERROR('#_DiscretevsContinuous'!F15)),IF(ISERROR(DiscretevsContinuous!F15),TRUE,FALSE),FALSE),"StuErrorMsg",IF(TYPE('#_DiscretevsContinuous'!F15)&lt;&gt;TYPE(DiscretevsContinuous!F15),TRUE,FALSE),"WrongTypeMsg",IF(_xlfn.ISFORMULA('#_DiscretevsContinuous'!F15),IF(NOT(_xlfn.ISFORMULA(DiscretevsContinuous!F15)),TRUE),FALSE),"MissingFormulaMsg",IF(NOT(AND(ISNUMBER(FIND("[",_xlfn.FORMULATEXT('#_DiscretevsContinuous'!F15))),ISNUMBER(FIND("!",_xlfn.FORMULATEXT('#_DiscretevsContinuous'!F15))))),AND(ISNUMBER(FIND("[",_xlfn.FORMULATEXT(DiscretevsContinuous!F15))),ISNUMBER(FIND("!",_xlfn.FORMULATEXT(DiscretevsContinuous!F15)))),FALSE),"ExternalRefsMsg",IF(ISNUMBER('#_DiscretevsContinuous'!F15),IF(ABS('#_DiscretevsContinuous'!F15-DiscretevsContinuous!F15)&gt;0.00001,TRUE,FALSE),IF('#_DiscretevsContinuous'!F15&lt;&gt;DiscretevsContinuous!F15,TRUE,FALSE)),IF(ISNUMBER('#_DiscretevsContinuous'!F15),IF('#_DiscretevsContinuous'!F15&gt;DiscretevsContinuous!F15,"TooLow","TooHigh"),"WrongAnswer"),NOT(_xlfn.ISFORMULA('#_DiscretevsContinuous'!F15)),"PerfectMsg",TRUE,"PerfectMsg")</f>
        <v/>
      </c>
      <c r="V15" s="379"/>
      <c r="W15" s="379"/>
      <c r="X15" s="379"/>
      <c r="Y15" s="194"/>
    </row>
    <row r="16" spans="1:25">
      <c r="A16" s="379"/>
      <c r="B16" s="379"/>
      <c r="C16" s="379"/>
      <c r="D16" s="379"/>
      <c r="E16" s="379"/>
    </row>
    <row r="17" spans="1:23">
      <c r="V17" s="193">
        <v>0</v>
      </c>
    </row>
    <row r="18" spans="1:23">
      <c r="A18" s="380">
        <v>0</v>
      </c>
      <c r="B18" s="380"/>
      <c r="C18" s="380"/>
      <c r="D18" s="380"/>
      <c r="E18" s="380"/>
      <c r="F18" s="194">
        <v>0</v>
      </c>
      <c r="V18" s="381">
        <v>0</v>
      </c>
    </row>
    <row r="19" spans="1:23">
      <c r="A19" s="380">
        <v>0</v>
      </c>
      <c r="B19" s="380"/>
      <c r="C19" s="380"/>
      <c r="D19" s="380"/>
      <c r="E19" s="380"/>
      <c r="F19" s="194" t="str">
        <f ca="1">_xlfn.IFS(ISBLANK(DiscretevsContinuous!F19),"",IF(NOT(ISNA('#_DiscretevsContinuous'!F19)),IF(ISNA(DiscretevsContinuous!F19),TRUE,FALSE),FALSE),"StuNAMsg",IF(AND(ISNA('#_DiscretevsContinuous'!F19),ISNA(DiscretevsContinuous!F19)),TRUE,FALSE),"PerfectMsg",IF(NOT(ISERROR('#_DiscretevsContinuous'!F19)),IF(ISERROR(DiscretevsContinuous!F19),TRUE,FALSE),FALSE),"StuErrorMsg",IF(TYPE('#_DiscretevsContinuous'!F19)&lt;&gt;TYPE(DiscretevsContinuous!F19),TRUE,FALSE),"WrongTypeMsg",IF(_xlfn.ISFORMULA('#_DiscretevsContinuous'!F19),IF(NOT(_xlfn.ISFORMULA(DiscretevsContinuous!F19)),TRUE),FALSE),"MissingFormulaMsg",IF(NOT(AND(ISNUMBER(FIND("[",_xlfn.FORMULATEXT('#_DiscretevsContinuous'!F19))),ISNUMBER(FIND("!",_xlfn.FORMULATEXT('#_DiscretevsContinuous'!F19))))),AND(ISNUMBER(FIND("[",_xlfn.FORMULATEXT(DiscretevsContinuous!F19))),ISNUMBER(FIND("!",_xlfn.FORMULATEXT(DiscretevsContinuous!F19)))),FALSE),"ExternalRefsMsg",IF(ISNUMBER('#_DiscretevsContinuous'!F19),IF(ABS('#_DiscretevsContinuous'!F19-DiscretevsContinuous!F19)&gt;0.00001,TRUE,FALSE),IF('#_DiscretevsContinuous'!F19&lt;&gt;DiscretevsContinuous!F19,TRUE,FALSE)),IF(ISNUMBER('#_DiscretevsContinuous'!F19),IF('#_DiscretevsContinuous'!F19&gt;DiscretevsContinuous!F19,"TooLow","TooHigh"),"WrongAnswer"),NOT(_xlfn.ISFORMULA('#_DiscretevsContinuous'!F19)),"PerfectMsg",TRUE,"PerfectMsg")</f>
        <v/>
      </c>
      <c r="V19" s="381"/>
    </row>
    <row r="20" spans="1:23" ht="14.5" customHeight="1"/>
    <row r="21" spans="1:23" ht="14.5" customHeight="1">
      <c r="A21" s="379">
        <v>0</v>
      </c>
      <c r="B21" s="379"/>
      <c r="C21" s="379"/>
      <c r="D21" s="379"/>
      <c r="E21" s="379"/>
      <c r="H21" s="380">
        <v>0</v>
      </c>
      <c r="I21" s="380"/>
      <c r="J21" s="380"/>
      <c r="K21" s="380"/>
      <c r="L21" s="380"/>
      <c r="M21" s="194">
        <v>0</v>
      </c>
      <c r="O21" s="379">
        <v>0</v>
      </c>
      <c r="P21" s="379"/>
      <c r="Q21" s="379"/>
      <c r="R21" s="379"/>
      <c r="S21" s="379"/>
      <c r="T21" s="379"/>
      <c r="V21" s="193">
        <v>0</v>
      </c>
      <c r="W21" s="194" t="str">
        <f ca="1">_xlfn.IFS(ISBLANK(DiscretevsContinuous!W21),"",IF(NOT(ISNA('#_DiscretevsContinuous'!W21)),IF(ISNA(DiscretevsContinuous!W21),TRUE,FALSE),FALSE),"StuNAMsg",IF(AND(ISNA('#_DiscretevsContinuous'!W21),ISNA(DiscretevsContinuous!W21)),TRUE,FALSE),"PerfectMsg",IF(NOT(ISERROR('#_DiscretevsContinuous'!W21)),IF(ISERROR(DiscretevsContinuous!W21),TRUE,FALSE),FALSE),"StuErrorMsg",IF(TYPE('#_DiscretevsContinuous'!W21)&lt;&gt;TYPE(DiscretevsContinuous!W21),TRUE,FALSE),"WrongTypeMsg",IF(_xlfn.ISFORMULA('#_DiscretevsContinuous'!W21),IF(NOT(_xlfn.ISFORMULA(DiscretevsContinuous!W21)),TRUE),FALSE),"MissingFormulaMsg",IF(NOT(AND(ISNUMBER(FIND("[",_xlfn.FORMULATEXT('#_DiscretevsContinuous'!W21))),ISNUMBER(FIND("!",_xlfn.FORMULATEXT('#_DiscretevsContinuous'!W21))))),AND(ISNUMBER(FIND("[",_xlfn.FORMULATEXT(DiscretevsContinuous!W21))),ISNUMBER(FIND("!",_xlfn.FORMULATEXT(DiscretevsContinuous!W21)))),FALSE),"ExternalRefsMsg",IF(ISNUMBER('#_DiscretevsContinuous'!W21),IF(ABS('#_DiscretevsContinuous'!W21-DiscretevsContinuous!W21)&gt;0.00001,TRUE,FALSE),IF('#_DiscretevsContinuous'!W21&lt;&gt;DiscretevsContinuous!W21,TRUE,FALSE)),IF(ISNUMBER('#_DiscretevsContinuous'!W21),IF('#_DiscretevsContinuous'!W21&gt;DiscretevsContinuous!W21,"TooLow","TooHigh"),"WrongAnswer"),NOT(_xlfn.ISFORMULA('#_DiscretevsContinuous'!W21)),"PerfectMsg",TRUE,"PerfectMsg")</f>
        <v/>
      </c>
    </row>
    <row r="22" spans="1:23">
      <c r="A22" s="379"/>
      <c r="B22" s="379"/>
      <c r="C22" s="379"/>
      <c r="D22" s="379"/>
      <c r="E22" s="379"/>
      <c r="F22" s="194">
        <v>0</v>
      </c>
      <c r="H22" s="379">
        <v>0</v>
      </c>
      <c r="I22" s="379"/>
      <c r="J22" s="379"/>
      <c r="K22" s="379"/>
      <c r="L22" s="379"/>
      <c r="M22" s="194" t="str">
        <f ca="1">_xlfn.IFS(ISBLANK(DiscretevsContinuous!M22),"",IF(NOT(ISNA('#_DiscretevsContinuous'!M22)),IF(ISNA(DiscretevsContinuous!M22),TRUE,FALSE),FALSE),"StuNAMsg",IF(AND(ISNA('#_DiscretevsContinuous'!M22),ISNA(DiscretevsContinuous!M22)),TRUE,FALSE),"PerfectMsg",IF(NOT(ISERROR('#_DiscretevsContinuous'!M22)),IF(ISERROR(DiscretevsContinuous!M22),TRUE,FALSE),FALSE),"StuErrorMsg",IF(TYPE('#_DiscretevsContinuous'!M22)&lt;&gt;TYPE(DiscretevsContinuous!M22),TRUE,FALSE),"WrongTypeMsg",IF(_xlfn.ISFORMULA('#_DiscretevsContinuous'!M22),IF(NOT(_xlfn.ISFORMULA(DiscretevsContinuous!M22)),TRUE),FALSE),"MissingFormulaMsg",IF(NOT(AND(ISNUMBER(FIND("[",_xlfn.FORMULATEXT('#_DiscretevsContinuous'!M22))),ISNUMBER(FIND("!",_xlfn.FORMULATEXT('#_DiscretevsContinuous'!M22))))),AND(ISNUMBER(FIND("[",_xlfn.FORMULATEXT(DiscretevsContinuous!M22))),ISNUMBER(FIND("!",_xlfn.FORMULATEXT(DiscretevsContinuous!M22)))),FALSE),"ExternalRefsMsg",IF(ISNUMBER('#_DiscretevsContinuous'!M22),IF(ABS('#_DiscretevsContinuous'!M22-DiscretevsContinuous!M22)&gt;0.00001,TRUE,FALSE),IF('#_DiscretevsContinuous'!M22&lt;&gt;DiscretevsContinuous!M22,TRUE,FALSE)),IF(ISNUMBER('#_DiscretevsContinuous'!M22),IF('#_DiscretevsContinuous'!M22&gt;DiscretevsContinuous!M22,"TooLow","TooHigh"),"WrongAnswer"),NOT(_xlfn.ISFORMULA('#_DiscretevsContinuous'!M22)),"PerfectMsg",TRUE,"PerfectMsg")</f>
        <v/>
      </c>
      <c r="O22" s="379"/>
      <c r="P22" s="379"/>
      <c r="Q22" s="379"/>
      <c r="R22" s="379"/>
      <c r="S22" s="379"/>
      <c r="T22" s="379"/>
      <c r="V22" s="193">
        <v>0</v>
      </c>
      <c r="W22" s="194" t="str">
        <f ca="1">_xlfn.IFS(ISBLANK(DiscretevsContinuous!W22),"",IF(NOT(ISNA('#_DiscretevsContinuous'!W22)),IF(ISNA(DiscretevsContinuous!W22),TRUE,FALSE),FALSE),"StuNAMsg",IF(AND(ISNA('#_DiscretevsContinuous'!W22),ISNA(DiscretevsContinuous!W22)),TRUE,FALSE),"PerfectMsg",IF(NOT(ISERROR('#_DiscretevsContinuous'!W22)),IF(ISERROR(DiscretevsContinuous!W22),TRUE,FALSE),FALSE),"StuErrorMsg",IF(TYPE('#_DiscretevsContinuous'!W22)&lt;&gt;TYPE(DiscretevsContinuous!W22),TRUE,FALSE),"WrongTypeMsg",IF(_xlfn.ISFORMULA('#_DiscretevsContinuous'!W22),IF(NOT(_xlfn.ISFORMULA(DiscretevsContinuous!W22)),TRUE),FALSE),"MissingFormulaMsg",IF(NOT(AND(ISNUMBER(FIND("[",_xlfn.FORMULATEXT('#_DiscretevsContinuous'!W22))),ISNUMBER(FIND("!",_xlfn.FORMULATEXT('#_DiscretevsContinuous'!W22))))),AND(ISNUMBER(FIND("[",_xlfn.FORMULATEXT(DiscretevsContinuous!W22))),ISNUMBER(FIND("!",_xlfn.FORMULATEXT(DiscretevsContinuous!W22)))),FALSE),"ExternalRefsMsg",IF(ISNUMBER('#_DiscretevsContinuous'!W22),IF(ABS('#_DiscretevsContinuous'!W22-DiscretevsContinuous!W22)&gt;0.00001,TRUE,FALSE),IF('#_DiscretevsContinuous'!W22&lt;&gt;DiscretevsContinuous!W22,TRUE,FALSE)),IF(ISNUMBER('#_DiscretevsContinuous'!W22),IF('#_DiscretevsContinuous'!W22&gt;DiscretevsContinuous!W22,"TooLow","TooHigh"),"WrongAnswer"),NOT(_xlfn.ISFORMULA('#_DiscretevsContinuous'!W22)),"PerfectMsg",TRUE,"PerfectMsg")</f>
        <v/>
      </c>
    </row>
    <row r="23" spans="1:23">
      <c r="A23" s="380">
        <v>0</v>
      </c>
      <c r="B23" s="380"/>
      <c r="C23" s="380"/>
      <c r="D23" s="380"/>
      <c r="E23" s="380"/>
      <c r="F23" s="194" t="str">
        <f ca="1">_xlfn.IFS(ISBLANK(DiscretevsContinuous!F23),"",IF(NOT(ISNA('#_DiscretevsContinuous'!F23)),IF(ISNA(DiscretevsContinuous!F23),TRUE,FALSE),FALSE),"StuNAMsg",IF(AND(ISNA('#_DiscretevsContinuous'!F23),ISNA(DiscretevsContinuous!F23)),TRUE,FALSE),"PerfectMsg",IF(NOT(ISERROR('#_DiscretevsContinuous'!F23)),IF(ISERROR(DiscretevsContinuous!F23),TRUE,FALSE),FALSE),"StuErrorMsg",IF(TYPE('#_DiscretevsContinuous'!F23)&lt;&gt;TYPE(DiscretevsContinuous!F23),TRUE,FALSE),"WrongTypeMsg",IF(_xlfn.ISFORMULA('#_DiscretevsContinuous'!F23),IF(NOT(_xlfn.ISFORMULA(DiscretevsContinuous!F23)),TRUE),FALSE),"MissingFormulaMsg",IF(NOT(AND(ISNUMBER(FIND("[",_xlfn.FORMULATEXT('#_DiscretevsContinuous'!F23))),ISNUMBER(FIND("!",_xlfn.FORMULATEXT('#_DiscretevsContinuous'!F23))))),AND(ISNUMBER(FIND("[",_xlfn.FORMULATEXT(DiscretevsContinuous!F23))),ISNUMBER(FIND("!",_xlfn.FORMULATEXT(DiscretevsContinuous!F23)))),FALSE),"ExternalRefsMsg",IF(ISNUMBER('#_DiscretevsContinuous'!F23),IF(ABS('#_DiscretevsContinuous'!F23-DiscretevsContinuous!F23)&gt;0.00001,TRUE,FALSE),IF('#_DiscretevsContinuous'!F23&lt;&gt;DiscretevsContinuous!F23,TRUE,FALSE)),IF(ISNUMBER('#_DiscretevsContinuous'!F23),IF('#_DiscretevsContinuous'!F23&gt;DiscretevsContinuous!F23,"TooLow","TooHigh"),"WrongAnswer"),NOT(_xlfn.ISFORMULA('#_DiscretevsContinuous'!F23)),"PerfectMsg",TRUE,"PerfectMsg")</f>
        <v/>
      </c>
      <c r="H23" s="379"/>
      <c r="I23" s="379"/>
      <c r="J23" s="379"/>
      <c r="K23" s="379"/>
      <c r="L23" s="379"/>
      <c r="M23" s="194" t="str">
        <f ca="1">_xlfn.IFS(ISBLANK(DiscretevsContinuous!M23),"",IF(NOT(ISNA('#_DiscretevsContinuous'!M23)),IF(ISNA(DiscretevsContinuous!M23),TRUE,FALSE),FALSE),"StuNAMsg",IF(AND(ISNA('#_DiscretevsContinuous'!M23),ISNA(DiscretevsContinuous!M23)),TRUE,FALSE),"PerfectMsg",IF(NOT(ISERROR('#_DiscretevsContinuous'!M23)),IF(ISERROR(DiscretevsContinuous!M23),TRUE,FALSE),FALSE),"StuErrorMsg",IF(TYPE('#_DiscretevsContinuous'!M23)&lt;&gt;TYPE(DiscretevsContinuous!M23),TRUE,FALSE),"WrongTypeMsg",IF(_xlfn.ISFORMULA('#_DiscretevsContinuous'!M23),IF(NOT(_xlfn.ISFORMULA(DiscretevsContinuous!M23)),TRUE),FALSE),"MissingFormulaMsg",IF(NOT(AND(ISNUMBER(FIND("[",_xlfn.FORMULATEXT('#_DiscretevsContinuous'!M23))),ISNUMBER(FIND("!",_xlfn.FORMULATEXT('#_DiscretevsContinuous'!M23))))),AND(ISNUMBER(FIND("[",_xlfn.FORMULATEXT(DiscretevsContinuous!M23))),ISNUMBER(FIND("!",_xlfn.FORMULATEXT(DiscretevsContinuous!M23)))),FALSE),"ExternalRefsMsg",IF(ISNUMBER('#_DiscretevsContinuous'!M23),IF(ABS('#_DiscretevsContinuous'!M23-DiscretevsContinuous!M23)&gt;0.00001,TRUE,FALSE),IF('#_DiscretevsContinuous'!M23&lt;&gt;DiscretevsContinuous!M23,TRUE,FALSE)),IF(ISNUMBER('#_DiscretevsContinuous'!M23),IF('#_DiscretevsContinuous'!M23&gt;DiscretevsContinuous!M23,"TooLow","TooHigh"),"WrongAnswer"),NOT(_xlfn.ISFORMULA('#_DiscretevsContinuous'!M23)),"PerfectMsg",TRUE,"PerfectMsg")</f>
        <v/>
      </c>
      <c r="O23" s="379"/>
      <c r="P23" s="379"/>
      <c r="Q23" s="379"/>
      <c r="R23" s="379"/>
      <c r="S23" s="379"/>
      <c r="T23" s="379"/>
      <c r="V23" s="193">
        <v>0</v>
      </c>
      <c r="W23" s="194" t="str">
        <f ca="1">_xlfn.IFS(ISBLANK(DiscretevsContinuous!W23),"",IF(NOT(ISNA('#_DiscretevsContinuous'!W23)),IF(ISNA(DiscretevsContinuous!W23),TRUE,FALSE),FALSE),"StuNAMsg",IF(AND(ISNA('#_DiscretevsContinuous'!W23),ISNA(DiscretevsContinuous!W23)),TRUE,FALSE),"PerfectMsg",IF(NOT(ISERROR('#_DiscretevsContinuous'!W23)),IF(ISERROR(DiscretevsContinuous!W23),TRUE,FALSE),FALSE),"StuErrorMsg",IF(TYPE('#_DiscretevsContinuous'!W23)&lt;&gt;TYPE(DiscretevsContinuous!W23),TRUE,FALSE),"WrongTypeMsg",IF(_xlfn.ISFORMULA('#_DiscretevsContinuous'!W23),IF(NOT(_xlfn.ISFORMULA(DiscretevsContinuous!W23)),TRUE),FALSE),"MissingFormulaMsg",IF(NOT(AND(ISNUMBER(FIND("[",_xlfn.FORMULATEXT('#_DiscretevsContinuous'!W23))),ISNUMBER(FIND("!",_xlfn.FORMULATEXT('#_DiscretevsContinuous'!W23))))),AND(ISNUMBER(FIND("[",_xlfn.FORMULATEXT(DiscretevsContinuous!W23))),ISNUMBER(FIND("!",_xlfn.FORMULATEXT(DiscretevsContinuous!W23)))),FALSE),"ExternalRefsMsg",IF(ISNUMBER('#_DiscretevsContinuous'!W23),IF(ABS('#_DiscretevsContinuous'!W23-DiscretevsContinuous!W23)&gt;0.00001,TRUE,FALSE),IF('#_DiscretevsContinuous'!W23&lt;&gt;DiscretevsContinuous!W23,TRUE,FALSE)),IF(ISNUMBER('#_DiscretevsContinuous'!W23),IF('#_DiscretevsContinuous'!W23&gt;DiscretevsContinuous!W23,"TooLow","TooHigh"),"WrongAnswer"),NOT(_xlfn.ISFORMULA('#_DiscretevsContinuous'!W23)),"PerfectMsg",TRUE,"PerfectMsg")</f>
        <v/>
      </c>
    </row>
    <row r="24" spans="1:23">
      <c r="H24" s="379"/>
      <c r="I24" s="379"/>
      <c r="J24" s="379"/>
      <c r="K24" s="379"/>
      <c r="L24" s="379"/>
      <c r="M24" s="194" t="str">
        <f ca="1">_xlfn.IFS(ISBLANK(DiscretevsContinuous!M24),"",IF(NOT(ISNA('#_DiscretevsContinuous'!M24)),IF(ISNA(DiscretevsContinuous!M24),TRUE,FALSE),FALSE),"StuNAMsg",IF(AND(ISNA('#_DiscretevsContinuous'!M24),ISNA(DiscretevsContinuous!M24)),TRUE,FALSE),"PerfectMsg",IF(NOT(ISERROR('#_DiscretevsContinuous'!M24)),IF(ISERROR(DiscretevsContinuous!M24),TRUE,FALSE),FALSE),"StuErrorMsg",IF(TYPE('#_DiscretevsContinuous'!M24)&lt;&gt;TYPE(DiscretevsContinuous!M24),TRUE,FALSE),"WrongTypeMsg",IF(_xlfn.ISFORMULA('#_DiscretevsContinuous'!M24),IF(NOT(_xlfn.ISFORMULA(DiscretevsContinuous!M24)),TRUE),FALSE),"MissingFormulaMsg",IF(NOT(AND(ISNUMBER(FIND("[",_xlfn.FORMULATEXT('#_DiscretevsContinuous'!M24))),ISNUMBER(FIND("!",_xlfn.FORMULATEXT('#_DiscretevsContinuous'!M24))))),AND(ISNUMBER(FIND("[",_xlfn.FORMULATEXT(DiscretevsContinuous!M24))),ISNUMBER(FIND("!",_xlfn.FORMULATEXT(DiscretevsContinuous!M24)))),FALSE),"ExternalRefsMsg",IF(ISNUMBER('#_DiscretevsContinuous'!M24),IF(ABS('#_DiscretevsContinuous'!M24-DiscretevsContinuous!M24)&gt;0.00001,TRUE,FALSE),IF('#_DiscretevsContinuous'!M24&lt;&gt;DiscretevsContinuous!M24,TRUE,FALSE)),IF(ISNUMBER('#_DiscretevsContinuous'!M24),IF('#_DiscretevsContinuous'!M24&gt;DiscretevsContinuous!M24,"TooLow","TooHigh"),"WrongAnswer"),NOT(_xlfn.ISFORMULA('#_DiscretevsContinuous'!M24)),"PerfectMsg",TRUE,"PerfectMsg")</f>
        <v/>
      </c>
      <c r="O24" s="379"/>
      <c r="P24" s="379"/>
      <c r="Q24" s="379"/>
      <c r="R24" s="379"/>
      <c r="S24" s="379"/>
      <c r="T24" s="379"/>
      <c r="V24" s="193">
        <v>0</v>
      </c>
      <c r="W24" s="194" t="str">
        <f ca="1">_xlfn.IFS(ISBLANK(DiscretevsContinuous!W24),"",IF(NOT(ISNA('#_DiscretevsContinuous'!W24)),IF(ISNA(DiscretevsContinuous!W24),TRUE,FALSE),FALSE),"StuNAMsg",IF(AND(ISNA('#_DiscretevsContinuous'!W24),ISNA(DiscretevsContinuous!W24)),TRUE,FALSE),"PerfectMsg",IF(NOT(ISERROR('#_DiscretevsContinuous'!W24)),IF(ISERROR(DiscretevsContinuous!W24),TRUE,FALSE),FALSE),"StuErrorMsg",IF(TYPE('#_DiscretevsContinuous'!W24)&lt;&gt;TYPE(DiscretevsContinuous!W24),TRUE,FALSE),"WrongTypeMsg",IF(_xlfn.ISFORMULA('#_DiscretevsContinuous'!W24),IF(NOT(_xlfn.ISFORMULA(DiscretevsContinuous!W24)),TRUE),FALSE),"MissingFormulaMsg",IF(NOT(AND(ISNUMBER(FIND("[",_xlfn.FORMULATEXT('#_DiscretevsContinuous'!W24))),ISNUMBER(FIND("!",_xlfn.FORMULATEXT('#_DiscretevsContinuous'!W24))))),AND(ISNUMBER(FIND("[",_xlfn.FORMULATEXT(DiscretevsContinuous!W24))),ISNUMBER(FIND("!",_xlfn.FORMULATEXT(DiscretevsContinuous!W24)))),FALSE),"ExternalRefsMsg",IF(ISNUMBER('#_DiscretevsContinuous'!W24),IF(ABS('#_DiscretevsContinuous'!W24-DiscretevsContinuous!W24)&gt;0.00001,TRUE,FALSE),IF('#_DiscretevsContinuous'!W24&lt;&gt;DiscretevsContinuous!W24,TRUE,FALSE)),IF(ISNUMBER('#_DiscretevsContinuous'!W24),IF('#_DiscretevsContinuous'!W24&gt;DiscretevsContinuous!W24,"TooLow","TooHigh"),"WrongAnswer"),NOT(_xlfn.ISFORMULA('#_DiscretevsContinuous'!W24)),"PerfectMsg",TRUE,"PerfectMsg")</f>
        <v/>
      </c>
    </row>
    <row r="25" spans="1:23">
      <c r="A25" s="380">
        <v>0</v>
      </c>
      <c r="B25" s="380"/>
      <c r="C25" s="380"/>
      <c r="D25" s="380"/>
      <c r="E25" s="380"/>
      <c r="F25" s="194">
        <v>0</v>
      </c>
      <c r="H25" s="379"/>
      <c r="I25" s="379"/>
      <c r="J25" s="379"/>
      <c r="K25" s="379"/>
      <c r="L25" s="379"/>
      <c r="M25" s="194" t="str">
        <f ca="1">_xlfn.IFS(ISBLANK(DiscretevsContinuous!M25),"",IF(NOT(ISNA('#_DiscretevsContinuous'!M25)),IF(ISNA(DiscretevsContinuous!M25),TRUE,FALSE),FALSE),"StuNAMsg",IF(AND(ISNA('#_DiscretevsContinuous'!M25),ISNA(DiscretevsContinuous!M25)),TRUE,FALSE),"PerfectMsg",IF(NOT(ISERROR('#_DiscretevsContinuous'!M25)),IF(ISERROR(DiscretevsContinuous!M25),TRUE,FALSE),FALSE),"StuErrorMsg",IF(TYPE('#_DiscretevsContinuous'!M25)&lt;&gt;TYPE(DiscretevsContinuous!M25),TRUE,FALSE),"WrongTypeMsg",IF(_xlfn.ISFORMULA('#_DiscretevsContinuous'!M25),IF(NOT(_xlfn.ISFORMULA(DiscretevsContinuous!M25)),TRUE),FALSE),"MissingFormulaMsg",IF(NOT(AND(ISNUMBER(FIND("[",_xlfn.FORMULATEXT('#_DiscretevsContinuous'!M25))),ISNUMBER(FIND("!",_xlfn.FORMULATEXT('#_DiscretevsContinuous'!M25))))),AND(ISNUMBER(FIND("[",_xlfn.FORMULATEXT(DiscretevsContinuous!M25))),ISNUMBER(FIND("!",_xlfn.FORMULATEXT(DiscretevsContinuous!M25)))),FALSE),"ExternalRefsMsg",IF(ISNUMBER('#_DiscretevsContinuous'!M25),IF(ABS('#_DiscretevsContinuous'!M25-DiscretevsContinuous!M25)&gt;0.00001,TRUE,FALSE),IF('#_DiscretevsContinuous'!M25&lt;&gt;DiscretevsContinuous!M25,TRUE,FALSE)),IF(ISNUMBER('#_DiscretevsContinuous'!M25),IF('#_DiscretevsContinuous'!M25&gt;DiscretevsContinuous!M25,"TooLow","TooHigh"),"WrongAnswer"),NOT(_xlfn.ISFORMULA('#_DiscretevsContinuous'!M25)),"PerfectMsg",TRUE,"PerfectMsg")</f>
        <v/>
      </c>
      <c r="V25" s="193">
        <v>0</v>
      </c>
      <c r="W25" s="194" t="str">
        <f ca="1">_xlfn.IFS(ISBLANK(DiscretevsContinuous!W25),"",IF(NOT(ISNA('#_DiscretevsContinuous'!W25)),IF(ISNA(DiscretevsContinuous!W25),TRUE,FALSE),FALSE),"StuNAMsg",IF(AND(ISNA('#_DiscretevsContinuous'!W25),ISNA(DiscretevsContinuous!W25)),TRUE,FALSE),"PerfectMsg",IF(NOT(ISERROR('#_DiscretevsContinuous'!W25)),IF(ISERROR(DiscretevsContinuous!W25),TRUE,FALSE),FALSE),"StuErrorMsg",IF(TYPE('#_DiscretevsContinuous'!W25)&lt;&gt;TYPE(DiscretevsContinuous!W25),TRUE,FALSE),"WrongTypeMsg",IF(_xlfn.ISFORMULA('#_DiscretevsContinuous'!W25),IF(NOT(_xlfn.ISFORMULA(DiscretevsContinuous!W25)),TRUE),FALSE),"MissingFormulaMsg",IF(NOT(AND(ISNUMBER(FIND("[",_xlfn.FORMULATEXT('#_DiscretevsContinuous'!W25))),ISNUMBER(FIND("!",_xlfn.FORMULATEXT('#_DiscretevsContinuous'!W25))))),AND(ISNUMBER(FIND("[",_xlfn.FORMULATEXT(DiscretevsContinuous!W25))),ISNUMBER(FIND("!",_xlfn.FORMULATEXT(DiscretevsContinuous!W25)))),FALSE),"ExternalRefsMsg",IF(ISNUMBER('#_DiscretevsContinuous'!W25),IF(ABS('#_DiscretevsContinuous'!W25-DiscretevsContinuous!W25)&gt;0.00001,TRUE,FALSE),IF('#_DiscretevsContinuous'!W25&lt;&gt;DiscretevsContinuous!W25,TRUE,FALSE)),IF(ISNUMBER('#_DiscretevsContinuous'!W25),IF('#_DiscretevsContinuous'!W25&gt;DiscretevsContinuous!W25,"TooLow","TooHigh"),"WrongAnswer"),NOT(_xlfn.ISFORMULA('#_DiscretevsContinuous'!W25)),"PerfectMsg",TRUE,"PerfectMsg")</f>
        <v/>
      </c>
    </row>
    <row r="26" spans="1:23" ht="14.5" customHeight="1">
      <c r="A26" s="379">
        <v>0</v>
      </c>
      <c r="B26" s="379"/>
      <c r="C26" s="379"/>
      <c r="D26" s="379"/>
      <c r="E26" s="379"/>
      <c r="F26" s="194" t="str">
        <f ca="1">_xlfn.IFS(ISBLANK(DiscretevsContinuous!F26),"",IF(NOT(ISNA('#_DiscretevsContinuous'!F26)),IF(ISNA(DiscretevsContinuous!F26),TRUE,FALSE),FALSE),"StuNAMsg",IF(AND(ISNA('#_DiscretevsContinuous'!F26),ISNA(DiscretevsContinuous!F26)),TRUE,FALSE),"PerfectMsg",IF(NOT(ISERROR('#_DiscretevsContinuous'!F26)),IF(ISERROR(DiscretevsContinuous!F26),TRUE,FALSE),FALSE),"StuErrorMsg",IF(TYPE('#_DiscretevsContinuous'!F26)&lt;&gt;TYPE(DiscretevsContinuous!F26),TRUE,FALSE),"WrongTypeMsg",IF(_xlfn.ISFORMULA('#_DiscretevsContinuous'!F26),IF(NOT(_xlfn.ISFORMULA(DiscretevsContinuous!F26)),TRUE),FALSE),"MissingFormulaMsg",IF(NOT(AND(ISNUMBER(FIND("[",_xlfn.FORMULATEXT('#_DiscretevsContinuous'!F26))),ISNUMBER(FIND("!",_xlfn.FORMULATEXT('#_DiscretevsContinuous'!F26))))),AND(ISNUMBER(FIND("[",_xlfn.FORMULATEXT(DiscretevsContinuous!F26))),ISNUMBER(FIND("!",_xlfn.FORMULATEXT(DiscretevsContinuous!F26)))),FALSE),"ExternalRefsMsg",IF(ISNUMBER('#_DiscretevsContinuous'!F26),IF(ABS('#_DiscretevsContinuous'!F26-DiscretevsContinuous!F26)&gt;0.00001,TRUE,FALSE),IF('#_DiscretevsContinuous'!F26&lt;&gt;DiscretevsContinuous!F26,TRUE,FALSE)),IF(ISNUMBER('#_DiscretevsContinuous'!F26),IF('#_DiscretevsContinuous'!F26&gt;DiscretevsContinuous!F26,"TooLow","TooHigh"),"WrongAnswer"),NOT(_xlfn.ISFORMULA('#_DiscretevsContinuous'!F26)),"PerfectMsg",TRUE,"PerfectMsg")</f>
        <v/>
      </c>
      <c r="H26" s="379"/>
      <c r="I26" s="379"/>
      <c r="J26" s="379"/>
      <c r="K26" s="379"/>
      <c r="L26" s="379"/>
      <c r="M26" s="194" t="str">
        <f ca="1">_xlfn.IFS(ISBLANK(DiscretevsContinuous!M26),"",IF(NOT(ISNA('#_DiscretevsContinuous'!M26)),IF(ISNA(DiscretevsContinuous!M26),TRUE,FALSE),FALSE),"StuNAMsg",IF(AND(ISNA('#_DiscretevsContinuous'!M26),ISNA(DiscretevsContinuous!M26)),TRUE,FALSE),"PerfectMsg",IF(NOT(ISERROR('#_DiscretevsContinuous'!M26)),IF(ISERROR(DiscretevsContinuous!M26),TRUE,FALSE),FALSE),"StuErrorMsg",IF(TYPE('#_DiscretevsContinuous'!M26)&lt;&gt;TYPE(DiscretevsContinuous!M26),TRUE,FALSE),"WrongTypeMsg",IF(_xlfn.ISFORMULA('#_DiscretevsContinuous'!M26),IF(NOT(_xlfn.ISFORMULA(DiscretevsContinuous!M26)),TRUE),FALSE),"MissingFormulaMsg",IF(NOT(AND(ISNUMBER(FIND("[",_xlfn.FORMULATEXT('#_DiscretevsContinuous'!M26))),ISNUMBER(FIND("!",_xlfn.FORMULATEXT('#_DiscretevsContinuous'!M26))))),AND(ISNUMBER(FIND("[",_xlfn.FORMULATEXT(DiscretevsContinuous!M26))),ISNUMBER(FIND("!",_xlfn.FORMULATEXT(DiscretevsContinuous!M26)))),FALSE),"ExternalRefsMsg",IF(ISNUMBER('#_DiscretevsContinuous'!M26),IF(ABS('#_DiscretevsContinuous'!M26-DiscretevsContinuous!M26)&gt;0.00001,TRUE,FALSE),IF('#_DiscretevsContinuous'!M26&lt;&gt;DiscretevsContinuous!M26,TRUE,FALSE)),IF(ISNUMBER('#_DiscretevsContinuous'!M26),IF('#_DiscretevsContinuous'!M26&gt;DiscretevsContinuous!M26,"TooLow","TooHigh"),"WrongAnswer"),NOT(_xlfn.ISFORMULA('#_DiscretevsContinuous'!M26)),"PerfectMsg",TRUE,"PerfectMsg")</f>
        <v/>
      </c>
      <c r="O26" s="380">
        <v>0</v>
      </c>
      <c r="P26" s="380"/>
      <c r="Q26" s="380"/>
      <c r="R26" s="380"/>
      <c r="S26" s="380"/>
      <c r="T26" s="194">
        <v>0</v>
      </c>
      <c r="V26" s="193">
        <v>0</v>
      </c>
      <c r="W26" s="194" t="str">
        <f ca="1">_xlfn.IFS(ISBLANK(DiscretevsContinuous!W26),"",IF(NOT(ISNA('#_DiscretevsContinuous'!W26)),IF(ISNA(DiscretevsContinuous!W26),TRUE,FALSE),FALSE),"StuNAMsg",IF(AND(ISNA('#_DiscretevsContinuous'!W26),ISNA(DiscretevsContinuous!W26)),TRUE,FALSE),"PerfectMsg",IF(NOT(ISERROR('#_DiscretevsContinuous'!W26)),IF(ISERROR(DiscretevsContinuous!W26),TRUE,FALSE),FALSE),"StuErrorMsg",IF(TYPE('#_DiscretevsContinuous'!W26)&lt;&gt;TYPE(DiscretevsContinuous!W26),TRUE,FALSE),"WrongTypeMsg",IF(_xlfn.ISFORMULA('#_DiscretevsContinuous'!W26),IF(NOT(_xlfn.ISFORMULA(DiscretevsContinuous!W26)),TRUE),FALSE),"MissingFormulaMsg",IF(NOT(AND(ISNUMBER(FIND("[",_xlfn.FORMULATEXT('#_DiscretevsContinuous'!W26))),ISNUMBER(FIND("!",_xlfn.FORMULATEXT('#_DiscretevsContinuous'!W26))))),AND(ISNUMBER(FIND("[",_xlfn.FORMULATEXT(DiscretevsContinuous!W26))),ISNUMBER(FIND("!",_xlfn.FORMULATEXT(DiscretevsContinuous!W26)))),FALSE),"ExternalRefsMsg",IF(ISNUMBER('#_DiscretevsContinuous'!W26),IF(ABS('#_DiscretevsContinuous'!W26-DiscretevsContinuous!W26)&gt;0.00001,TRUE,FALSE),IF('#_DiscretevsContinuous'!W26&lt;&gt;DiscretevsContinuous!W26,TRUE,FALSE)),IF(ISNUMBER('#_DiscretevsContinuous'!W26),IF('#_DiscretevsContinuous'!W26&gt;DiscretevsContinuous!W26,"TooLow","TooHigh"),"WrongAnswer"),NOT(_xlfn.ISFORMULA('#_DiscretevsContinuous'!W26)),"PerfectMsg",TRUE,"PerfectMsg")</f>
        <v/>
      </c>
    </row>
    <row r="27" spans="1:23" ht="14.5" customHeight="1">
      <c r="A27" s="379"/>
      <c r="B27" s="379"/>
      <c r="C27" s="379"/>
      <c r="D27" s="379"/>
      <c r="E27" s="379"/>
      <c r="F27" s="194" t="str">
        <f ca="1">_xlfn.IFS(ISBLANK(DiscretevsContinuous!F27),"",IF(NOT(ISNA('#_DiscretevsContinuous'!F27)),IF(ISNA(DiscretevsContinuous!F27),TRUE,FALSE),FALSE),"StuNAMsg",IF(AND(ISNA('#_DiscretevsContinuous'!F27),ISNA(DiscretevsContinuous!F27)),TRUE,FALSE),"PerfectMsg",IF(NOT(ISERROR('#_DiscretevsContinuous'!F27)),IF(ISERROR(DiscretevsContinuous!F27),TRUE,FALSE),FALSE),"StuErrorMsg",IF(TYPE('#_DiscretevsContinuous'!F27)&lt;&gt;TYPE(DiscretevsContinuous!F27),TRUE,FALSE),"WrongTypeMsg",IF(_xlfn.ISFORMULA('#_DiscretevsContinuous'!F27),IF(NOT(_xlfn.ISFORMULA(DiscretevsContinuous!F27)),TRUE),FALSE),"MissingFormulaMsg",IF(NOT(AND(ISNUMBER(FIND("[",_xlfn.FORMULATEXT('#_DiscretevsContinuous'!F27))),ISNUMBER(FIND("!",_xlfn.FORMULATEXT('#_DiscretevsContinuous'!F27))))),AND(ISNUMBER(FIND("[",_xlfn.FORMULATEXT(DiscretevsContinuous!F27))),ISNUMBER(FIND("!",_xlfn.FORMULATEXT(DiscretevsContinuous!F27)))),FALSE),"ExternalRefsMsg",IF(ISNUMBER('#_DiscretevsContinuous'!F27),IF(ABS('#_DiscretevsContinuous'!F27-DiscretevsContinuous!F27)&gt;0.00001,TRUE,FALSE),IF('#_DiscretevsContinuous'!F27&lt;&gt;DiscretevsContinuous!F27,TRUE,FALSE)),IF(ISNUMBER('#_DiscretevsContinuous'!F27),IF('#_DiscretevsContinuous'!F27&gt;DiscretevsContinuous!F27,"TooLow","TooHigh"),"WrongAnswer"),NOT(_xlfn.ISFORMULA('#_DiscretevsContinuous'!F27)),"PerfectMsg",TRUE,"PerfectMsg")</f>
        <v/>
      </c>
      <c r="H27" s="379"/>
      <c r="I27" s="379"/>
      <c r="J27" s="379"/>
      <c r="K27" s="379"/>
      <c r="L27" s="379"/>
      <c r="O27" s="379">
        <v>0</v>
      </c>
      <c r="P27" s="379"/>
      <c r="Q27" s="379"/>
      <c r="R27" s="379"/>
      <c r="S27" s="379"/>
      <c r="T27" s="194" t="str">
        <f ca="1">_xlfn.IFS(ISBLANK(DiscretevsContinuous!T27),"",IF(NOT(ISNA('#_DiscretevsContinuous'!T27)),IF(ISNA(DiscretevsContinuous!T27),TRUE,FALSE),FALSE),"StuNAMsg",IF(AND(ISNA('#_DiscretevsContinuous'!T27),ISNA(DiscretevsContinuous!T27)),TRUE,FALSE),"PerfectMsg",IF(NOT(ISERROR('#_DiscretevsContinuous'!T27)),IF(ISERROR(DiscretevsContinuous!T27),TRUE,FALSE),FALSE),"StuErrorMsg",IF(TYPE('#_DiscretevsContinuous'!T27)&lt;&gt;TYPE(DiscretevsContinuous!T27),TRUE,FALSE),"WrongTypeMsg",IF(_xlfn.ISFORMULA('#_DiscretevsContinuous'!T27),IF(NOT(_xlfn.ISFORMULA(DiscretevsContinuous!T27)),TRUE),FALSE),"MissingFormulaMsg",IF(NOT(AND(ISNUMBER(FIND("[",_xlfn.FORMULATEXT('#_DiscretevsContinuous'!T27))),ISNUMBER(FIND("!",_xlfn.FORMULATEXT('#_DiscretevsContinuous'!T27))))),AND(ISNUMBER(FIND("[",_xlfn.FORMULATEXT(DiscretevsContinuous!T27))),ISNUMBER(FIND("!",_xlfn.FORMULATEXT(DiscretevsContinuous!T27)))),FALSE),"ExternalRefsMsg",IF(ISNUMBER('#_DiscretevsContinuous'!T27),IF(ABS('#_DiscretevsContinuous'!T27-DiscretevsContinuous!T27)&gt;0.00001,TRUE,FALSE),IF('#_DiscretevsContinuous'!T27&lt;&gt;DiscretevsContinuous!T27,TRUE,FALSE)),IF(ISNUMBER('#_DiscretevsContinuous'!T27),IF('#_DiscretevsContinuous'!T27&gt;DiscretevsContinuous!T27,"TooLow","TooHigh"),"WrongAnswer"),NOT(_xlfn.ISFORMULA('#_DiscretevsContinuous'!T27)),"PerfectMsg",TRUE,"PerfectMsg")</f>
        <v/>
      </c>
      <c r="V27" s="193">
        <v>0</v>
      </c>
      <c r="W27" s="194" t="str">
        <f ca="1">_xlfn.IFS(ISBLANK(DiscretevsContinuous!W27),"",IF(NOT(ISNA('#_DiscretevsContinuous'!W27)),IF(ISNA(DiscretevsContinuous!W27),TRUE,FALSE),FALSE),"StuNAMsg",IF(AND(ISNA('#_DiscretevsContinuous'!W27),ISNA(DiscretevsContinuous!W27)),TRUE,FALSE),"PerfectMsg",IF(NOT(ISERROR('#_DiscretevsContinuous'!W27)),IF(ISERROR(DiscretevsContinuous!W27),TRUE,FALSE),FALSE),"StuErrorMsg",IF(TYPE('#_DiscretevsContinuous'!W27)&lt;&gt;TYPE(DiscretevsContinuous!W27),TRUE,FALSE),"WrongTypeMsg",IF(_xlfn.ISFORMULA('#_DiscretevsContinuous'!W27),IF(NOT(_xlfn.ISFORMULA(DiscretevsContinuous!W27)),TRUE),FALSE),"MissingFormulaMsg",IF(NOT(AND(ISNUMBER(FIND("[",_xlfn.FORMULATEXT('#_DiscretevsContinuous'!W27))),ISNUMBER(FIND("!",_xlfn.FORMULATEXT('#_DiscretevsContinuous'!W27))))),AND(ISNUMBER(FIND("[",_xlfn.FORMULATEXT(DiscretevsContinuous!W27))),ISNUMBER(FIND("!",_xlfn.FORMULATEXT(DiscretevsContinuous!W27)))),FALSE),"ExternalRefsMsg",IF(ISNUMBER('#_DiscretevsContinuous'!W27),IF(ABS('#_DiscretevsContinuous'!W27-DiscretevsContinuous!W27)&gt;0.00001,TRUE,FALSE),IF('#_DiscretevsContinuous'!W27&lt;&gt;DiscretevsContinuous!W27,TRUE,FALSE)),IF(ISNUMBER('#_DiscretevsContinuous'!W27),IF('#_DiscretevsContinuous'!W27&gt;DiscretevsContinuous!W27,"TooLow","TooHigh"),"WrongAnswer"),NOT(_xlfn.ISFORMULA('#_DiscretevsContinuous'!W27)),"PerfectMsg",TRUE,"PerfectMsg")</f>
        <v/>
      </c>
    </row>
    <row r="28" spans="1:23" ht="14.5" customHeight="1">
      <c r="A28" s="379"/>
      <c r="B28" s="379"/>
      <c r="C28" s="379"/>
      <c r="D28" s="379"/>
      <c r="E28" s="379"/>
      <c r="F28" s="194" t="str">
        <f ca="1">_xlfn.IFS(ISBLANK(DiscretevsContinuous!F28),"",IF(NOT(ISNA('#_DiscretevsContinuous'!F28)),IF(ISNA(DiscretevsContinuous!F28),TRUE,FALSE),FALSE),"StuNAMsg",IF(AND(ISNA('#_DiscretevsContinuous'!F28),ISNA(DiscretevsContinuous!F28)),TRUE,FALSE),"PerfectMsg",IF(NOT(ISERROR('#_DiscretevsContinuous'!F28)),IF(ISERROR(DiscretevsContinuous!F28),TRUE,FALSE),FALSE),"StuErrorMsg",IF(TYPE('#_DiscretevsContinuous'!F28)&lt;&gt;TYPE(DiscretevsContinuous!F28),TRUE,FALSE),"WrongTypeMsg",IF(_xlfn.ISFORMULA('#_DiscretevsContinuous'!F28),IF(NOT(_xlfn.ISFORMULA(DiscretevsContinuous!F28)),TRUE),FALSE),"MissingFormulaMsg",IF(NOT(AND(ISNUMBER(FIND("[",_xlfn.FORMULATEXT('#_DiscretevsContinuous'!F28))),ISNUMBER(FIND("!",_xlfn.FORMULATEXT('#_DiscretevsContinuous'!F28))))),AND(ISNUMBER(FIND("[",_xlfn.FORMULATEXT(DiscretevsContinuous!F28))),ISNUMBER(FIND("!",_xlfn.FORMULATEXT(DiscretevsContinuous!F28)))),FALSE),"ExternalRefsMsg",IF(ISNUMBER('#_DiscretevsContinuous'!F28),IF(ABS('#_DiscretevsContinuous'!F28-DiscretevsContinuous!F28)&gt;0.00001,TRUE,FALSE),IF('#_DiscretevsContinuous'!F28&lt;&gt;DiscretevsContinuous!F28,TRUE,FALSE)),IF(ISNUMBER('#_DiscretevsContinuous'!F28),IF('#_DiscretevsContinuous'!F28&gt;DiscretevsContinuous!F28,"TooLow","TooHigh"),"WrongAnswer"),NOT(_xlfn.ISFORMULA('#_DiscretevsContinuous'!F28)),"PerfectMsg",TRUE,"PerfectMsg")</f>
        <v/>
      </c>
      <c r="O28" s="379"/>
      <c r="P28" s="379"/>
      <c r="Q28" s="379"/>
      <c r="R28" s="379"/>
      <c r="S28" s="379"/>
      <c r="T28" s="194" t="str">
        <f ca="1">_xlfn.IFS(ISBLANK(DiscretevsContinuous!T28),"",IF(NOT(ISNA('#_DiscretevsContinuous'!T28)),IF(ISNA(DiscretevsContinuous!T28),TRUE,FALSE),FALSE),"StuNAMsg",IF(AND(ISNA('#_DiscretevsContinuous'!T28),ISNA(DiscretevsContinuous!T28)),TRUE,FALSE),"PerfectMsg",IF(NOT(ISERROR('#_DiscretevsContinuous'!T28)),IF(ISERROR(DiscretevsContinuous!T28),TRUE,FALSE),FALSE),"StuErrorMsg",IF(TYPE('#_DiscretevsContinuous'!T28)&lt;&gt;TYPE(DiscretevsContinuous!T28),TRUE,FALSE),"WrongTypeMsg",IF(_xlfn.ISFORMULA('#_DiscretevsContinuous'!T28),IF(NOT(_xlfn.ISFORMULA(DiscretevsContinuous!T28)),TRUE),FALSE),"MissingFormulaMsg",IF(NOT(AND(ISNUMBER(FIND("[",_xlfn.FORMULATEXT('#_DiscretevsContinuous'!T28))),ISNUMBER(FIND("!",_xlfn.FORMULATEXT('#_DiscretevsContinuous'!T28))))),AND(ISNUMBER(FIND("[",_xlfn.FORMULATEXT(DiscretevsContinuous!T28))),ISNUMBER(FIND("!",_xlfn.FORMULATEXT(DiscretevsContinuous!T28)))),FALSE),"ExternalRefsMsg",IF(ISNUMBER('#_DiscretevsContinuous'!T28),IF(ABS('#_DiscretevsContinuous'!T28-DiscretevsContinuous!T28)&gt;0.00001,TRUE,FALSE),IF('#_DiscretevsContinuous'!T28&lt;&gt;DiscretevsContinuous!T28,TRUE,FALSE)),IF(ISNUMBER('#_DiscretevsContinuous'!T28),IF('#_DiscretevsContinuous'!T28&gt;DiscretevsContinuous!T28,"TooLow","TooHigh"),"WrongAnswer"),NOT(_xlfn.ISFORMULA('#_DiscretevsContinuous'!T28)),"PerfectMsg",TRUE,"PerfectMsg")</f>
        <v/>
      </c>
      <c r="V28" s="193">
        <v>0</v>
      </c>
      <c r="W28" s="194" t="str">
        <f ca="1">_xlfn.IFS(ISBLANK(DiscretevsContinuous!W28),"",IF(NOT(ISNA('#_DiscretevsContinuous'!W28)),IF(ISNA(DiscretevsContinuous!W28),TRUE,FALSE),FALSE),"StuNAMsg",IF(AND(ISNA('#_DiscretevsContinuous'!W28),ISNA(DiscretevsContinuous!W28)),TRUE,FALSE),"PerfectMsg",IF(NOT(ISERROR('#_DiscretevsContinuous'!W28)),IF(ISERROR(DiscretevsContinuous!W28),TRUE,FALSE),FALSE),"StuErrorMsg",IF(TYPE('#_DiscretevsContinuous'!W28)&lt;&gt;TYPE(DiscretevsContinuous!W28),TRUE,FALSE),"WrongTypeMsg",IF(_xlfn.ISFORMULA('#_DiscretevsContinuous'!W28),IF(NOT(_xlfn.ISFORMULA(DiscretevsContinuous!W28)),TRUE),FALSE),"MissingFormulaMsg",IF(NOT(AND(ISNUMBER(FIND("[",_xlfn.FORMULATEXT('#_DiscretevsContinuous'!W28))),ISNUMBER(FIND("!",_xlfn.FORMULATEXT('#_DiscretevsContinuous'!W28))))),AND(ISNUMBER(FIND("[",_xlfn.FORMULATEXT(DiscretevsContinuous!W28))),ISNUMBER(FIND("!",_xlfn.FORMULATEXT(DiscretevsContinuous!W28)))),FALSE),"ExternalRefsMsg",IF(ISNUMBER('#_DiscretevsContinuous'!W28),IF(ABS('#_DiscretevsContinuous'!W28-DiscretevsContinuous!W28)&gt;0.00001,TRUE,FALSE),IF('#_DiscretevsContinuous'!W28&lt;&gt;DiscretevsContinuous!W28,TRUE,FALSE)),IF(ISNUMBER('#_DiscretevsContinuous'!W28),IF('#_DiscretevsContinuous'!W28&gt;DiscretevsContinuous!W28,"TooLow","TooHigh"),"WrongAnswer"),NOT(_xlfn.ISFORMULA('#_DiscretevsContinuous'!W28)),"PerfectMsg",TRUE,"PerfectMsg")</f>
        <v/>
      </c>
    </row>
    <row r="29" spans="1:23" ht="14.5" customHeight="1">
      <c r="A29" s="379"/>
      <c r="B29" s="379"/>
      <c r="C29" s="379"/>
      <c r="D29" s="379"/>
      <c r="E29" s="379"/>
      <c r="H29" s="379">
        <v>0</v>
      </c>
      <c r="I29" s="379"/>
      <c r="J29" s="379"/>
      <c r="K29" s="379"/>
      <c r="L29" s="379"/>
      <c r="O29" s="379"/>
      <c r="P29" s="379"/>
      <c r="Q29" s="379"/>
      <c r="R29" s="379"/>
      <c r="S29" s="379"/>
      <c r="T29" s="194" t="str">
        <f ca="1">_xlfn.IFS(ISBLANK(DiscretevsContinuous!T29),"",IF(NOT(ISNA('#_DiscretevsContinuous'!T29)),IF(ISNA(DiscretevsContinuous!T29),TRUE,FALSE),FALSE),"StuNAMsg",IF(AND(ISNA('#_DiscretevsContinuous'!T29),ISNA(DiscretevsContinuous!T29)),TRUE,FALSE),"PerfectMsg",IF(NOT(ISERROR('#_DiscretevsContinuous'!T29)),IF(ISERROR(DiscretevsContinuous!T29),TRUE,FALSE),FALSE),"StuErrorMsg",IF(TYPE('#_DiscretevsContinuous'!T29)&lt;&gt;TYPE(DiscretevsContinuous!T29),TRUE,FALSE),"WrongTypeMsg",IF(_xlfn.ISFORMULA('#_DiscretevsContinuous'!T29),IF(NOT(_xlfn.ISFORMULA(DiscretevsContinuous!T29)),TRUE),FALSE),"MissingFormulaMsg",IF(NOT(AND(ISNUMBER(FIND("[",_xlfn.FORMULATEXT('#_DiscretevsContinuous'!T29))),ISNUMBER(FIND("!",_xlfn.FORMULATEXT('#_DiscretevsContinuous'!T29))))),AND(ISNUMBER(FIND("[",_xlfn.FORMULATEXT(DiscretevsContinuous!T29))),ISNUMBER(FIND("!",_xlfn.FORMULATEXT(DiscretevsContinuous!T29)))),FALSE),"ExternalRefsMsg",IF(ISNUMBER('#_DiscretevsContinuous'!T29),IF(ABS('#_DiscretevsContinuous'!T29-DiscretevsContinuous!T29)&gt;0.00001,TRUE,FALSE),IF('#_DiscretevsContinuous'!T29&lt;&gt;DiscretevsContinuous!T29,TRUE,FALSE)),IF(ISNUMBER('#_DiscretevsContinuous'!T29),IF('#_DiscretevsContinuous'!T29&gt;DiscretevsContinuous!T29,"TooLow","TooHigh"),"WrongAnswer"),NOT(_xlfn.ISFORMULA('#_DiscretevsContinuous'!T29)),"PerfectMsg",TRUE,"PerfectMsg")</f>
        <v/>
      </c>
      <c r="V29" s="193">
        <v>0</v>
      </c>
      <c r="W29" s="194" t="str">
        <f ca="1">_xlfn.IFS(ISBLANK(DiscretevsContinuous!W29),"",IF(NOT(ISNA('#_DiscretevsContinuous'!W29)),IF(ISNA(DiscretevsContinuous!W29),TRUE,FALSE),FALSE),"StuNAMsg",IF(AND(ISNA('#_DiscretevsContinuous'!W29),ISNA(DiscretevsContinuous!W29)),TRUE,FALSE),"PerfectMsg",IF(NOT(ISERROR('#_DiscretevsContinuous'!W29)),IF(ISERROR(DiscretevsContinuous!W29),TRUE,FALSE),FALSE),"StuErrorMsg",IF(TYPE('#_DiscretevsContinuous'!W29)&lt;&gt;TYPE(DiscretevsContinuous!W29),TRUE,FALSE),"WrongTypeMsg",IF(_xlfn.ISFORMULA('#_DiscretevsContinuous'!W29),IF(NOT(_xlfn.ISFORMULA(DiscretevsContinuous!W29)),TRUE),FALSE),"MissingFormulaMsg",IF(NOT(AND(ISNUMBER(FIND("[",_xlfn.FORMULATEXT('#_DiscretevsContinuous'!W29))),ISNUMBER(FIND("!",_xlfn.FORMULATEXT('#_DiscretevsContinuous'!W29))))),AND(ISNUMBER(FIND("[",_xlfn.FORMULATEXT(DiscretevsContinuous!W29))),ISNUMBER(FIND("!",_xlfn.FORMULATEXT(DiscretevsContinuous!W29)))),FALSE),"ExternalRefsMsg",IF(ISNUMBER('#_DiscretevsContinuous'!W29),IF(ABS('#_DiscretevsContinuous'!W29-DiscretevsContinuous!W29)&gt;0.00001,TRUE,FALSE),IF('#_DiscretevsContinuous'!W29&lt;&gt;DiscretevsContinuous!W29,TRUE,FALSE)),IF(ISNUMBER('#_DiscretevsContinuous'!W29),IF('#_DiscretevsContinuous'!W29&gt;DiscretevsContinuous!W29,"TooLow","TooHigh"),"WrongAnswer"),NOT(_xlfn.ISFORMULA('#_DiscretevsContinuous'!W29)),"PerfectMsg",TRUE,"PerfectMsg")</f>
        <v/>
      </c>
    </row>
    <row r="30" spans="1:23">
      <c r="H30" s="379"/>
      <c r="I30" s="379"/>
      <c r="J30" s="379"/>
      <c r="K30" s="379"/>
      <c r="L30" s="379"/>
      <c r="M30" s="194">
        <v>0</v>
      </c>
      <c r="O30" s="379"/>
      <c r="P30" s="379"/>
      <c r="Q30" s="379"/>
      <c r="R30" s="379"/>
      <c r="S30" s="379"/>
      <c r="T30" s="194" t="str">
        <f ca="1">_xlfn.IFS(ISBLANK(DiscretevsContinuous!T30),"",IF(NOT(ISNA('#_DiscretevsContinuous'!T30)),IF(ISNA(DiscretevsContinuous!T30),TRUE,FALSE),FALSE),"StuNAMsg",IF(AND(ISNA('#_DiscretevsContinuous'!T30),ISNA(DiscretevsContinuous!T30)),TRUE,FALSE),"PerfectMsg",IF(NOT(ISERROR('#_DiscretevsContinuous'!T30)),IF(ISERROR(DiscretevsContinuous!T30),TRUE,FALSE),FALSE),"StuErrorMsg",IF(TYPE('#_DiscretevsContinuous'!T30)&lt;&gt;TYPE(DiscretevsContinuous!T30),TRUE,FALSE),"WrongTypeMsg",IF(_xlfn.ISFORMULA('#_DiscretevsContinuous'!T30),IF(NOT(_xlfn.ISFORMULA(DiscretevsContinuous!T30)),TRUE),FALSE),"MissingFormulaMsg",IF(NOT(AND(ISNUMBER(FIND("[",_xlfn.FORMULATEXT('#_DiscretevsContinuous'!T30))),ISNUMBER(FIND("!",_xlfn.FORMULATEXT('#_DiscretevsContinuous'!T30))))),AND(ISNUMBER(FIND("[",_xlfn.FORMULATEXT(DiscretevsContinuous!T30))),ISNUMBER(FIND("!",_xlfn.FORMULATEXT(DiscretevsContinuous!T30)))),FALSE),"ExternalRefsMsg",IF(ISNUMBER('#_DiscretevsContinuous'!T30),IF(ABS('#_DiscretevsContinuous'!T30-DiscretevsContinuous!T30)&gt;0.00001,TRUE,FALSE),IF('#_DiscretevsContinuous'!T30&lt;&gt;DiscretevsContinuous!T30,TRUE,FALSE)),IF(ISNUMBER('#_DiscretevsContinuous'!T30),IF('#_DiscretevsContinuous'!T30&gt;DiscretevsContinuous!T30,"TooLow","TooHigh"),"WrongAnswer"),NOT(_xlfn.ISFORMULA('#_DiscretevsContinuous'!T30)),"PerfectMsg",TRUE,"PerfectMsg")</f>
        <v/>
      </c>
      <c r="V30" s="193">
        <v>0</v>
      </c>
      <c r="W30" s="194" t="str">
        <f ca="1">_xlfn.IFS(ISBLANK(DiscretevsContinuous!W30),"",IF(NOT(ISNA('#_DiscretevsContinuous'!W30)),IF(ISNA(DiscretevsContinuous!W30),TRUE,FALSE),FALSE),"StuNAMsg",IF(AND(ISNA('#_DiscretevsContinuous'!W30),ISNA(DiscretevsContinuous!W30)),TRUE,FALSE),"PerfectMsg",IF(NOT(ISERROR('#_DiscretevsContinuous'!W30)),IF(ISERROR(DiscretevsContinuous!W30),TRUE,FALSE),FALSE),"StuErrorMsg",IF(TYPE('#_DiscretevsContinuous'!W30)&lt;&gt;TYPE(DiscretevsContinuous!W30),TRUE,FALSE),"WrongTypeMsg",IF(_xlfn.ISFORMULA('#_DiscretevsContinuous'!W30),IF(NOT(_xlfn.ISFORMULA(DiscretevsContinuous!W30)),TRUE),FALSE),"MissingFormulaMsg",IF(NOT(AND(ISNUMBER(FIND("[",_xlfn.FORMULATEXT('#_DiscretevsContinuous'!W30))),ISNUMBER(FIND("!",_xlfn.FORMULATEXT('#_DiscretevsContinuous'!W30))))),AND(ISNUMBER(FIND("[",_xlfn.FORMULATEXT(DiscretevsContinuous!W30))),ISNUMBER(FIND("!",_xlfn.FORMULATEXT(DiscretevsContinuous!W30)))),FALSE),"ExternalRefsMsg",IF(ISNUMBER('#_DiscretevsContinuous'!W30),IF(ABS('#_DiscretevsContinuous'!W30-DiscretevsContinuous!W30)&gt;0.00001,TRUE,FALSE),IF('#_DiscretevsContinuous'!W30&lt;&gt;DiscretevsContinuous!W30,TRUE,FALSE)),IF(ISNUMBER('#_DiscretevsContinuous'!W30),IF('#_DiscretevsContinuous'!W30&gt;DiscretevsContinuous!W30,"TooLow","TooHigh"),"WrongAnswer"),NOT(_xlfn.ISFORMULA('#_DiscretevsContinuous'!W30)),"PerfectMsg",TRUE,"PerfectMsg")</f>
        <v/>
      </c>
    </row>
    <row r="31" spans="1:23">
      <c r="A31" s="380">
        <v>0</v>
      </c>
      <c r="B31" s="380"/>
      <c r="C31" s="380"/>
      <c r="D31" s="380"/>
      <c r="E31" s="380"/>
      <c r="F31" s="194">
        <v>0</v>
      </c>
      <c r="H31" s="379">
        <v>0</v>
      </c>
      <c r="I31" s="379"/>
      <c r="J31" s="379"/>
      <c r="K31" s="379"/>
      <c r="L31" s="379"/>
      <c r="M31" s="194" t="str">
        <f ca="1">_xlfn.IFS(ISBLANK(DiscretevsContinuous!M31),"",IF(NOT(ISNA('#_DiscretevsContinuous'!M31)),IF(ISNA(DiscretevsContinuous!M31),TRUE,FALSE),FALSE),"StuNAMsg",IF(AND(ISNA('#_DiscretevsContinuous'!M31),ISNA(DiscretevsContinuous!M31)),TRUE,FALSE),"PerfectMsg",IF(NOT(ISERROR('#_DiscretevsContinuous'!M31)),IF(ISERROR(DiscretevsContinuous!M31),TRUE,FALSE),FALSE),"StuErrorMsg",IF(TYPE('#_DiscretevsContinuous'!M31)&lt;&gt;TYPE(DiscretevsContinuous!M31),TRUE,FALSE),"WrongTypeMsg",IF(_xlfn.ISFORMULA('#_DiscretevsContinuous'!M31),IF(NOT(_xlfn.ISFORMULA(DiscretevsContinuous!M31)),TRUE),FALSE),"MissingFormulaMsg",IF(NOT(AND(ISNUMBER(FIND("[",_xlfn.FORMULATEXT('#_DiscretevsContinuous'!M31))),ISNUMBER(FIND("!",_xlfn.FORMULATEXT('#_DiscretevsContinuous'!M31))))),AND(ISNUMBER(FIND("[",_xlfn.FORMULATEXT(DiscretevsContinuous!M31))),ISNUMBER(FIND("!",_xlfn.FORMULATEXT(DiscretevsContinuous!M31)))),FALSE),"ExternalRefsMsg",IF(ISNUMBER('#_DiscretevsContinuous'!M31),IF(ABS('#_DiscretevsContinuous'!M31-DiscretevsContinuous!M31)&gt;0.00001,TRUE,FALSE),IF('#_DiscretevsContinuous'!M31&lt;&gt;DiscretevsContinuous!M31,TRUE,FALSE)),IF(ISNUMBER('#_DiscretevsContinuous'!M31),IF('#_DiscretevsContinuous'!M31&gt;DiscretevsContinuous!M31,"TooLow","TooHigh"),"WrongAnswer"),NOT(_xlfn.ISFORMULA('#_DiscretevsContinuous'!M31)),"PerfectMsg",TRUE,"PerfectMsg")</f>
        <v/>
      </c>
      <c r="O31" s="379"/>
      <c r="P31" s="379"/>
      <c r="Q31" s="379"/>
      <c r="R31" s="379"/>
      <c r="S31" s="379"/>
      <c r="T31" s="194" t="str">
        <f ca="1">_xlfn.IFS(ISBLANK(DiscretevsContinuous!T31),"",IF(NOT(ISNA('#_DiscretevsContinuous'!T31)),IF(ISNA(DiscretevsContinuous!T31),TRUE,FALSE),FALSE),"StuNAMsg",IF(AND(ISNA('#_DiscretevsContinuous'!T31),ISNA(DiscretevsContinuous!T31)),TRUE,FALSE),"PerfectMsg",IF(NOT(ISERROR('#_DiscretevsContinuous'!T31)),IF(ISERROR(DiscretevsContinuous!T31),TRUE,FALSE),FALSE),"StuErrorMsg",IF(TYPE('#_DiscretevsContinuous'!T31)&lt;&gt;TYPE(DiscretevsContinuous!T31),TRUE,FALSE),"WrongTypeMsg",IF(_xlfn.ISFORMULA('#_DiscretevsContinuous'!T31),IF(NOT(_xlfn.ISFORMULA(DiscretevsContinuous!T31)),TRUE),FALSE),"MissingFormulaMsg",IF(NOT(AND(ISNUMBER(FIND("[",_xlfn.FORMULATEXT('#_DiscretevsContinuous'!T31))),ISNUMBER(FIND("!",_xlfn.FORMULATEXT('#_DiscretevsContinuous'!T31))))),AND(ISNUMBER(FIND("[",_xlfn.FORMULATEXT(DiscretevsContinuous!T31))),ISNUMBER(FIND("!",_xlfn.FORMULATEXT(DiscretevsContinuous!T31)))),FALSE),"ExternalRefsMsg",IF(ISNUMBER('#_DiscretevsContinuous'!T31),IF(ABS('#_DiscretevsContinuous'!T31-DiscretevsContinuous!T31)&gt;0.00001,TRUE,FALSE),IF('#_DiscretevsContinuous'!T31&lt;&gt;DiscretevsContinuous!T31,TRUE,FALSE)),IF(ISNUMBER('#_DiscretevsContinuous'!T31),IF('#_DiscretevsContinuous'!T31&gt;DiscretevsContinuous!T31,"TooLow","TooHigh"),"WrongAnswer"),NOT(_xlfn.ISFORMULA('#_DiscretevsContinuous'!T31)),"PerfectMsg",TRUE,"PerfectMsg")</f>
        <v/>
      </c>
      <c r="V31" s="193">
        <v>0</v>
      </c>
      <c r="W31" s="194" t="str">
        <f ca="1">_xlfn.IFS(ISBLANK(DiscretevsContinuous!W31),"",IF(NOT(ISNA('#_DiscretevsContinuous'!W31)),IF(ISNA(DiscretevsContinuous!W31),TRUE,FALSE),FALSE),"StuNAMsg",IF(AND(ISNA('#_DiscretevsContinuous'!W31),ISNA(DiscretevsContinuous!W31)),TRUE,FALSE),"PerfectMsg",IF(NOT(ISERROR('#_DiscretevsContinuous'!W31)),IF(ISERROR(DiscretevsContinuous!W31),TRUE,FALSE),FALSE),"StuErrorMsg",IF(TYPE('#_DiscretevsContinuous'!W31)&lt;&gt;TYPE(DiscretevsContinuous!W31),TRUE,FALSE),"WrongTypeMsg",IF(_xlfn.ISFORMULA('#_DiscretevsContinuous'!W31),IF(NOT(_xlfn.ISFORMULA(DiscretevsContinuous!W31)),TRUE),FALSE),"MissingFormulaMsg",IF(NOT(AND(ISNUMBER(FIND("[",_xlfn.FORMULATEXT('#_DiscretevsContinuous'!W31))),ISNUMBER(FIND("!",_xlfn.FORMULATEXT('#_DiscretevsContinuous'!W31))))),AND(ISNUMBER(FIND("[",_xlfn.FORMULATEXT(DiscretevsContinuous!W31))),ISNUMBER(FIND("!",_xlfn.FORMULATEXT(DiscretevsContinuous!W31)))),FALSE),"ExternalRefsMsg",IF(ISNUMBER('#_DiscretevsContinuous'!W31),IF(ABS('#_DiscretevsContinuous'!W31-DiscretevsContinuous!W31)&gt;0.00001,TRUE,FALSE),IF('#_DiscretevsContinuous'!W31&lt;&gt;DiscretevsContinuous!W31,TRUE,FALSE)),IF(ISNUMBER('#_DiscretevsContinuous'!W31),IF('#_DiscretevsContinuous'!W31&gt;DiscretevsContinuous!W31,"TooLow","TooHigh"),"WrongAnswer"),NOT(_xlfn.ISFORMULA('#_DiscretevsContinuous'!W31)),"PerfectMsg",TRUE,"PerfectMsg")</f>
        <v/>
      </c>
    </row>
    <row r="32" spans="1:23">
      <c r="A32" s="380">
        <v>0</v>
      </c>
      <c r="B32" s="380"/>
      <c r="C32" s="380"/>
      <c r="D32" s="380"/>
      <c r="E32" s="380"/>
      <c r="F32" s="194" t="str">
        <f ca="1">_xlfn.IFS(ISBLANK(DiscretevsContinuous!F32),"",IF(NOT(ISNA('#_DiscretevsContinuous'!F32)),IF(ISNA(DiscretevsContinuous!F32),TRUE,FALSE),FALSE),"StuNAMsg",IF(AND(ISNA('#_DiscretevsContinuous'!F32),ISNA(DiscretevsContinuous!F32)),TRUE,FALSE),"PerfectMsg",IF(NOT(ISERROR('#_DiscretevsContinuous'!F32)),IF(ISERROR(DiscretevsContinuous!F32),TRUE,FALSE),FALSE),"StuErrorMsg",IF(TYPE('#_DiscretevsContinuous'!F32)&lt;&gt;TYPE(DiscretevsContinuous!F32),TRUE,FALSE),"WrongTypeMsg",IF(_xlfn.ISFORMULA('#_DiscretevsContinuous'!F32),IF(NOT(_xlfn.ISFORMULA(DiscretevsContinuous!F32)),TRUE),FALSE),"MissingFormulaMsg",IF(NOT(AND(ISNUMBER(FIND("[",_xlfn.FORMULATEXT('#_DiscretevsContinuous'!F32))),ISNUMBER(FIND("!",_xlfn.FORMULATEXT('#_DiscretevsContinuous'!F32))))),AND(ISNUMBER(FIND("[",_xlfn.FORMULATEXT(DiscretevsContinuous!F32))),ISNUMBER(FIND("!",_xlfn.FORMULATEXT(DiscretevsContinuous!F32)))),FALSE),"ExternalRefsMsg",IF(ISNUMBER('#_DiscretevsContinuous'!F32),IF(ABS('#_DiscretevsContinuous'!F32-DiscretevsContinuous!F32)&gt;0.00001,TRUE,FALSE),IF('#_DiscretevsContinuous'!F32&lt;&gt;DiscretevsContinuous!F32,TRUE,FALSE)),IF(ISNUMBER('#_DiscretevsContinuous'!F32),IF('#_DiscretevsContinuous'!F32&gt;DiscretevsContinuous!F32,"TooLow","TooHigh"),"WrongAnswer"),NOT(_xlfn.ISFORMULA('#_DiscretevsContinuous'!F32)),"PerfectMsg",TRUE,"PerfectMsg")</f>
        <v/>
      </c>
      <c r="H32" s="379"/>
      <c r="I32" s="379"/>
      <c r="J32" s="379"/>
      <c r="K32" s="379"/>
      <c r="L32" s="379"/>
      <c r="M32" s="194" t="str">
        <f ca="1">_xlfn.IFS(ISBLANK(DiscretevsContinuous!M32),"",IF(NOT(ISNA('#_DiscretevsContinuous'!M32)),IF(ISNA(DiscretevsContinuous!M32),TRUE,FALSE),FALSE),"StuNAMsg",IF(AND(ISNA('#_DiscretevsContinuous'!M32),ISNA(DiscretevsContinuous!M32)),TRUE,FALSE),"PerfectMsg",IF(NOT(ISERROR('#_DiscretevsContinuous'!M32)),IF(ISERROR(DiscretevsContinuous!M32),TRUE,FALSE),FALSE),"StuErrorMsg",IF(TYPE('#_DiscretevsContinuous'!M32)&lt;&gt;TYPE(DiscretevsContinuous!M32),TRUE,FALSE),"WrongTypeMsg",IF(_xlfn.ISFORMULA('#_DiscretevsContinuous'!M32),IF(NOT(_xlfn.ISFORMULA(DiscretevsContinuous!M32)),TRUE),FALSE),"MissingFormulaMsg",IF(NOT(AND(ISNUMBER(FIND("[",_xlfn.FORMULATEXT('#_DiscretevsContinuous'!M32))),ISNUMBER(FIND("!",_xlfn.FORMULATEXT('#_DiscretevsContinuous'!M32))))),AND(ISNUMBER(FIND("[",_xlfn.FORMULATEXT(DiscretevsContinuous!M32))),ISNUMBER(FIND("!",_xlfn.FORMULATEXT(DiscretevsContinuous!M32)))),FALSE),"ExternalRefsMsg",IF(ISNUMBER('#_DiscretevsContinuous'!M32),IF(ABS('#_DiscretevsContinuous'!M32-DiscretevsContinuous!M32)&gt;0.00001,TRUE,FALSE),IF('#_DiscretevsContinuous'!M32&lt;&gt;DiscretevsContinuous!M32,TRUE,FALSE)),IF(ISNUMBER('#_DiscretevsContinuous'!M32),IF('#_DiscretevsContinuous'!M32&gt;DiscretevsContinuous!M32,"TooLow","TooHigh"),"WrongAnswer"),NOT(_xlfn.ISFORMULA('#_DiscretevsContinuous'!M32)),"PerfectMsg",TRUE,"PerfectMsg")</f>
        <v/>
      </c>
      <c r="O32" s="379"/>
      <c r="P32" s="379"/>
      <c r="Q32" s="379"/>
      <c r="R32" s="379"/>
      <c r="S32" s="379"/>
      <c r="V32" s="193">
        <v>0</v>
      </c>
      <c r="W32" s="194" t="str">
        <f ca="1">_xlfn.IFS(ISBLANK(DiscretevsContinuous!W32),"",IF(NOT(ISNA('#_DiscretevsContinuous'!W32)),IF(ISNA(DiscretevsContinuous!W32),TRUE,FALSE),FALSE),"StuNAMsg",IF(AND(ISNA('#_DiscretevsContinuous'!W32),ISNA(DiscretevsContinuous!W32)),TRUE,FALSE),"PerfectMsg",IF(NOT(ISERROR('#_DiscretevsContinuous'!W32)),IF(ISERROR(DiscretevsContinuous!W32),TRUE,FALSE),FALSE),"StuErrorMsg",IF(TYPE('#_DiscretevsContinuous'!W32)&lt;&gt;TYPE(DiscretevsContinuous!W32),TRUE,FALSE),"WrongTypeMsg",IF(_xlfn.ISFORMULA('#_DiscretevsContinuous'!W32),IF(NOT(_xlfn.ISFORMULA(DiscretevsContinuous!W32)),TRUE),FALSE),"MissingFormulaMsg",IF(NOT(AND(ISNUMBER(FIND("[",_xlfn.FORMULATEXT('#_DiscretevsContinuous'!W32))),ISNUMBER(FIND("!",_xlfn.FORMULATEXT('#_DiscretevsContinuous'!W32))))),AND(ISNUMBER(FIND("[",_xlfn.FORMULATEXT(DiscretevsContinuous!W32))),ISNUMBER(FIND("!",_xlfn.FORMULATEXT(DiscretevsContinuous!W32)))),FALSE),"ExternalRefsMsg",IF(ISNUMBER('#_DiscretevsContinuous'!W32),IF(ABS('#_DiscretevsContinuous'!W32-DiscretevsContinuous!W32)&gt;0.00001,TRUE,FALSE),IF('#_DiscretevsContinuous'!W32&lt;&gt;DiscretevsContinuous!W32,TRUE,FALSE)),IF(ISNUMBER('#_DiscretevsContinuous'!W32),IF('#_DiscretevsContinuous'!W32&gt;DiscretevsContinuous!W32,"TooLow","TooHigh"),"WrongAnswer"),NOT(_xlfn.ISFORMULA('#_DiscretevsContinuous'!W32)),"PerfectMsg",TRUE,"PerfectMsg")</f>
        <v/>
      </c>
    </row>
    <row r="33" spans="8:23">
      <c r="H33" s="379"/>
      <c r="I33" s="379"/>
      <c r="J33" s="379"/>
      <c r="K33" s="379"/>
      <c r="L33" s="379"/>
      <c r="M33" s="194" t="str">
        <f ca="1">_xlfn.IFS(ISBLANK(DiscretevsContinuous!M33),"",IF(NOT(ISNA('#_DiscretevsContinuous'!M33)),IF(ISNA(DiscretevsContinuous!M33),TRUE,FALSE),FALSE),"StuNAMsg",IF(AND(ISNA('#_DiscretevsContinuous'!M33),ISNA(DiscretevsContinuous!M33)),TRUE,FALSE),"PerfectMsg",IF(NOT(ISERROR('#_DiscretevsContinuous'!M33)),IF(ISERROR(DiscretevsContinuous!M33),TRUE,FALSE),FALSE),"StuErrorMsg",IF(TYPE('#_DiscretevsContinuous'!M33)&lt;&gt;TYPE(DiscretevsContinuous!M33),TRUE,FALSE),"WrongTypeMsg",IF(_xlfn.ISFORMULA('#_DiscretevsContinuous'!M33),IF(NOT(_xlfn.ISFORMULA(DiscretevsContinuous!M33)),TRUE),FALSE),"MissingFormulaMsg",IF(NOT(AND(ISNUMBER(FIND("[",_xlfn.FORMULATEXT('#_DiscretevsContinuous'!M33))),ISNUMBER(FIND("!",_xlfn.FORMULATEXT('#_DiscretevsContinuous'!M33))))),AND(ISNUMBER(FIND("[",_xlfn.FORMULATEXT(DiscretevsContinuous!M33))),ISNUMBER(FIND("!",_xlfn.FORMULATEXT(DiscretevsContinuous!M33)))),FALSE),"ExternalRefsMsg",IF(ISNUMBER('#_DiscretevsContinuous'!M33),IF(ABS('#_DiscretevsContinuous'!M33-DiscretevsContinuous!M33)&gt;0.00001,TRUE,FALSE),IF('#_DiscretevsContinuous'!M33&lt;&gt;DiscretevsContinuous!M33,TRUE,FALSE)),IF(ISNUMBER('#_DiscretevsContinuous'!M33),IF('#_DiscretevsContinuous'!M33&gt;DiscretevsContinuous!M33,"TooLow","TooHigh"),"WrongAnswer"),NOT(_xlfn.ISFORMULA('#_DiscretevsContinuous'!M33)),"PerfectMsg",TRUE,"PerfectMsg")</f>
        <v/>
      </c>
      <c r="V33" s="193">
        <v>0</v>
      </c>
      <c r="W33" s="194" t="str">
        <f ca="1">_xlfn.IFS(ISBLANK(DiscretevsContinuous!W33),"",IF(NOT(ISNA('#_DiscretevsContinuous'!W33)),IF(ISNA(DiscretevsContinuous!W33),TRUE,FALSE),FALSE),"StuNAMsg",IF(AND(ISNA('#_DiscretevsContinuous'!W33),ISNA(DiscretevsContinuous!W33)),TRUE,FALSE),"PerfectMsg",IF(NOT(ISERROR('#_DiscretevsContinuous'!W33)),IF(ISERROR(DiscretevsContinuous!W33),TRUE,FALSE),FALSE),"StuErrorMsg",IF(TYPE('#_DiscretevsContinuous'!W33)&lt;&gt;TYPE(DiscretevsContinuous!W33),TRUE,FALSE),"WrongTypeMsg",IF(_xlfn.ISFORMULA('#_DiscretevsContinuous'!W33),IF(NOT(_xlfn.ISFORMULA(DiscretevsContinuous!W33)),TRUE),FALSE),"MissingFormulaMsg",IF(NOT(AND(ISNUMBER(FIND("[",_xlfn.FORMULATEXT('#_DiscretevsContinuous'!W33))),ISNUMBER(FIND("!",_xlfn.FORMULATEXT('#_DiscretevsContinuous'!W33))))),AND(ISNUMBER(FIND("[",_xlfn.FORMULATEXT(DiscretevsContinuous!W33))),ISNUMBER(FIND("!",_xlfn.FORMULATEXT(DiscretevsContinuous!W33)))),FALSE),"ExternalRefsMsg",IF(ISNUMBER('#_DiscretevsContinuous'!W33),IF(ABS('#_DiscretevsContinuous'!W33-DiscretevsContinuous!W33)&gt;0.00001,TRUE,FALSE),IF('#_DiscretevsContinuous'!W33&lt;&gt;DiscretevsContinuous!W33,TRUE,FALSE)),IF(ISNUMBER('#_DiscretevsContinuous'!W33),IF('#_DiscretevsContinuous'!W33&gt;DiscretevsContinuous!W33,"TooLow","TooHigh"),"WrongAnswer"),NOT(_xlfn.ISFORMULA('#_DiscretevsContinuous'!W33)),"PerfectMsg",TRUE,"PerfectMsg")</f>
        <v/>
      </c>
    </row>
    <row r="34" spans="8:23">
      <c r="H34" s="379"/>
      <c r="I34" s="379"/>
      <c r="J34" s="379"/>
      <c r="K34" s="379"/>
      <c r="L34" s="379"/>
      <c r="M34" s="194" t="str">
        <f ca="1">_xlfn.IFS(ISBLANK(DiscretevsContinuous!M34),"",IF(NOT(ISNA('#_DiscretevsContinuous'!M34)),IF(ISNA(DiscretevsContinuous!M34),TRUE,FALSE),FALSE),"StuNAMsg",IF(AND(ISNA('#_DiscretevsContinuous'!M34),ISNA(DiscretevsContinuous!M34)),TRUE,FALSE),"PerfectMsg",IF(NOT(ISERROR('#_DiscretevsContinuous'!M34)),IF(ISERROR(DiscretevsContinuous!M34),TRUE,FALSE),FALSE),"StuErrorMsg",IF(TYPE('#_DiscretevsContinuous'!M34)&lt;&gt;TYPE(DiscretevsContinuous!M34),TRUE,FALSE),"WrongTypeMsg",IF(_xlfn.ISFORMULA('#_DiscretevsContinuous'!M34),IF(NOT(_xlfn.ISFORMULA(DiscretevsContinuous!M34)),TRUE),FALSE),"MissingFormulaMsg",IF(NOT(AND(ISNUMBER(FIND("[",_xlfn.FORMULATEXT('#_DiscretevsContinuous'!M34))),ISNUMBER(FIND("!",_xlfn.FORMULATEXT('#_DiscretevsContinuous'!M34))))),AND(ISNUMBER(FIND("[",_xlfn.FORMULATEXT(DiscretevsContinuous!M34))),ISNUMBER(FIND("!",_xlfn.FORMULATEXT(DiscretevsContinuous!M34)))),FALSE),"ExternalRefsMsg",IF(ISNUMBER('#_DiscretevsContinuous'!M34),IF(ABS('#_DiscretevsContinuous'!M34-DiscretevsContinuous!M34)&gt;0.00001,TRUE,FALSE),IF('#_DiscretevsContinuous'!M34&lt;&gt;DiscretevsContinuous!M34,TRUE,FALSE)),IF(ISNUMBER('#_DiscretevsContinuous'!M34),IF('#_DiscretevsContinuous'!M34&gt;DiscretevsContinuous!M34,"TooLow","TooHigh"),"WrongAnswer"),NOT(_xlfn.ISFORMULA('#_DiscretevsContinuous'!M34)),"PerfectMsg",TRUE,"PerfectMsg")</f>
        <v/>
      </c>
      <c r="V34" s="193">
        <v>0</v>
      </c>
      <c r="W34" s="194" t="str">
        <f ca="1">_xlfn.IFS(ISBLANK(DiscretevsContinuous!W34),"",IF(NOT(ISNA('#_DiscretevsContinuous'!W34)),IF(ISNA(DiscretevsContinuous!W34),TRUE,FALSE),FALSE),"StuNAMsg",IF(AND(ISNA('#_DiscretevsContinuous'!W34),ISNA(DiscretevsContinuous!W34)),TRUE,FALSE),"PerfectMsg",IF(NOT(ISERROR('#_DiscretevsContinuous'!W34)),IF(ISERROR(DiscretevsContinuous!W34),TRUE,FALSE),FALSE),"StuErrorMsg",IF(TYPE('#_DiscretevsContinuous'!W34)&lt;&gt;TYPE(DiscretevsContinuous!W34),TRUE,FALSE),"WrongTypeMsg",IF(_xlfn.ISFORMULA('#_DiscretevsContinuous'!W34),IF(NOT(_xlfn.ISFORMULA(DiscretevsContinuous!W34)),TRUE),FALSE),"MissingFormulaMsg",IF(NOT(AND(ISNUMBER(FIND("[",_xlfn.FORMULATEXT('#_DiscretevsContinuous'!W34))),ISNUMBER(FIND("!",_xlfn.FORMULATEXT('#_DiscretevsContinuous'!W34))))),AND(ISNUMBER(FIND("[",_xlfn.FORMULATEXT(DiscretevsContinuous!W34))),ISNUMBER(FIND("!",_xlfn.FORMULATEXT(DiscretevsContinuous!W34)))),FALSE),"ExternalRefsMsg",IF(ISNUMBER('#_DiscretevsContinuous'!W34),IF(ABS('#_DiscretevsContinuous'!W34-DiscretevsContinuous!W34)&gt;0.00001,TRUE,FALSE),IF('#_DiscretevsContinuous'!W34&lt;&gt;DiscretevsContinuous!W34,TRUE,FALSE)),IF(ISNUMBER('#_DiscretevsContinuous'!W34),IF('#_DiscretevsContinuous'!W34&gt;DiscretevsContinuous!W34,"TooLow","TooHigh"),"WrongAnswer"),NOT(_xlfn.ISFORMULA('#_DiscretevsContinuous'!W34)),"PerfectMsg",TRUE,"PerfectMsg")</f>
        <v/>
      </c>
    </row>
    <row r="35" spans="8:23" ht="14.5" customHeight="1">
      <c r="H35" s="379"/>
      <c r="I35" s="379"/>
      <c r="J35" s="379"/>
      <c r="K35" s="379"/>
      <c r="L35" s="379"/>
      <c r="V35" s="193">
        <v>0</v>
      </c>
      <c r="W35" s="194" t="str">
        <f ca="1">_xlfn.IFS(ISBLANK(DiscretevsContinuous!W35),"",IF(NOT(ISNA('#_DiscretevsContinuous'!W35)),IF(ISNA(DiscretevsContinuous!W35),TRUE,FALSE),FALSE),"StuNAMsg",IF(AND(ISNA('#_DiscretevsContinuous'!W35),ISNA(DiscretevsContinuous!W35)),TRUE,FALSE),"PerfectMsg",IF(NOT(ISERROR('#_DiscretevsContinuous'!W35)),IF(ISERROR(DiscretevsContinuous!W35),TRUE,FALSE),FALSE),"StuErrorMsg",IF(TYPE('#_DiscretevsContinuous'!W35)&lt;&gt;TYPE(DiscretevsContinuous!W35),TRUE,FALSE),"WrongTypeMsg",IF(_xlfn.ISFORMULA('#_DiscretevsContinuous'!W35),IF(NOT(_xlfn.ISFORMULA(DiscretevsContinuous!W35)),TRUE),FALSE),"MissingFormulaMsg",IF(NOT(AND(ISNUMBER(FIND("[",_xlfn.FORMULATEXT('#_DiscretevsContinuous'!W35))),ISNUMBER(FIND("!",_xlfn.FORMULATEXT('#_DiscretevsContinuous'!W35))))),AND(ISNUMBER(FIND("[",_xlfn.FORMULATEXT(DiscretevsContinuous!W35))),ISNUMBER(FIND("!",_xlfn.FORMULATEXT(DiscretevsContinuous!W35)))),FALSE),"ExternalRefsMsg",IF(ISNUMBER('#_DiscretevsContinuous'!W35),IF(ABS('#_DiscretevsContinuous'!W35-DiscretevsContinuous!W35)&gt;0.00001,TRUE,FALSE),IF('#_DiscretevsContinuous'!W35&lt;&gt;DiscretevsContinuous!W35,TRUE,FALSE)),IF(ISNUMBER('#_DiscretevsContinuous'!W35),IF('#_DiscretevsContinuous'!W35&gt;DiscretevsContinuous!W35,"TooLow","TooHigh"),"WrongAnswer"),NOT(_xlfn.ISFORMULA('#_DiscretevsContinuous'!W35)),"PerfectMsg",TRUE,"PerfectMsg")</f>
        <v/>
      </c>
    </row>
    <row r="36" spans="8:23">
      <c r="H36" s="379"/>
      <c r="I36" s="379"/>
      <c r="J36" s="379"/>
      <c r="K36" s="379"/>
      <c r="L36" s="379"/>
      <c r="V36" s="193">
        <v>0</v>
      </c>
      <c r="W36" s="194" t="str">
        <f ca="1">_xlfn.IFS(ISBLANK(DiscretevsContinuous!W36),"",IF(NOT(ISNA('#_DiscretevsContinuous'!W36)),IF(ISNA(DiscretevsContinuous!W36),TRUE,FALSE),FALSE),"StuNAMsg",IF(AND(ISNA('#_DiscretevsContinuous'!W36),ISNA(DiscretevsContinuous!W36)),TRUE,FALSE),"PerfectMsg",IF(NOT(ISERROR('#_DiscretevsContinuous'!W36)),IF(ISERROR(DiscretevsContinuous!W36),TRUE,FALSE),FALSE),"StuErrorMsg",IF(TYPE('#_DiscretevsContinuous'!W36)&lt;&gt;TYPE(DiscretevsContinuous!W36),TRUE,FALSE),"WrongTypeMsg",IF(_xlfn.ISFORMULA('#_DiscretevsContinuous'!W36),IF(NOT(_xlfn.ISFORMULA(DiscretevsContinuous!W36)),TRUE),FALSE),"MissingFormulaMsg",IF(NOT(AND(ISNUMBER(FIND("[",_xlfn.FORMULATEXT('#_DiscretevsContinuous'!W36))),ISNUMBER(FIND("!",_xlfn.FORMULATEXT('#_DiscretevsContinuous'!W36))))),AND(ISNUMBER(FIND("[",_xlfn.FORMULATEXT(DiscretevsContinuous!W36))),ISNUMBER(FIND("!",_xlfn.FORMULATEXT(DiscretevsContinuous!W36)))),FALSE),"ExternalRefsMsg",IF(ISNUMBER('#_DiscretevsContinuous'!W36),IF(ABS('#_DiscretevsContinuous'!W36-DiscretevsContinuous!W36)&gt;0.00001,TRUE,FALSE),IF('#_DiscretevsContinuous'!W36&lt;&gt;DiscretevsContinuous!W36,TRUE,FALSE)),IF(ISNUMBER('#_DiscretevsContinuous'!W36),IF('#_DiscretevsContinuous'!W36&gt;DiscretevsContinuous!W36,"TooLow","TooHigh"),"WrongAnswer"),NOT(_xlfn.ISFORMULA('#_DiscretevsContinuous'!W36)),"PerfectMsg",TRUE,"PerfectMsg")</f>
        <v/>
      </c>
    </row>
    <row r="37" spans="8:23">
      <c r="V37" s="193">
        <v>0</v>
      </c>
      <c r="W37" s="194" t="str">
        <f ca="1">_xlfn.IFS(ISBLANK(DiscretevsContinuous!W37),"",IF(NOT(ISNA('#_DiscretevsContinuous'!W37)),IF(ISNA(DiscretevsContinuous!W37),TRUE,FALSE),FALSE),"StuNAMsg",IF(AND(ISNA('#_DiscretevsContinuous'!W37),ISNA(DiscretevsContinuous!W37)),TRUE,FALSE),"PerfectMsg",IF(NOT(ISERROR('#_DiscretevsContinuous'!W37)),IF(ISERROR(DiscretevsContinuous!W37),TRUE,FALSE),FALSE),"StuErrorMsg",IF(TYPE('#_DiscretevsContinuous'!W37)&lt;&gt;TYPE(DiscretevsContinuous!W37),TRUE,FALSE),"WrongTypeMsg",IF(_xlfn.ISFORMULA('#_DiscretevsContinuous'!W37),IF(NOT(_xlfn.ISFORMULA(DiscretevsContinuous!W37)),TRUE),FALSE),"MissingFormulaMsg",IF(NOT(AND(ISNUMBER(FIND("[",_xlfn.FORMULATEXT('#_DiscretevsContinuous'!W37))),ISNUMBER(FIND("!",_xlfn.FORMULATEXT('#_DiscretevsContinuous'!W37))))),AND(ISNUMBER(FIND("[",_xlfn.FORMULATEXT(DiscretevsContinuous!W37))),ISNUMBER(FIND("!",_xlfn.FORMULATEXT(DiscretevsContinuous!W37)))),FALSE),"ExternalRefsMsg",IF(ISNUMBER('#_DiscretevsContinuous'!W37),IF(ABS('#_DiscretevsContinuous'!W37-DiscretevsContinuous!W37)&gt;0.00001,TRUE,FALSE),IF('#_DiscretevsContinuous'!W37&lt;&gt;DiscretevsContinuous!W37,TRUE,FALSE)),IF(ISNUMBER('#_DiscretevsContinuous'!W37),IF('#_DiscretevsContinuous'!W37&gt;DiscretevsContinuous!W37,"TooLow","TooHigh"),"WrongAnswer"),NOT(_xlfn.ISFORMULA('#_DiscretevsContinuous'!W37)),"PerfectMsg",TRUE,"PerfectMsg")</f>
        <v/>
      </c>
    </row>
    <row r="40" spans="8:23" ht="14.5" customHeight="1"/>
    <row r="42" spans="8:23" ht="14.5" customHeight="1"/>
    <row r="48" spans="8:23" ht="14.5" customHeight="1"/>
    <row r="54" spans="6:6" ht="14.5" customHeight="1"/>
    <row r="56" spans="6:6">
      <c r="F56" s="195"/>
    </row>
    <row r="57" spans="6:6">
      <c r="F57" s="195"/>
    </row>
    <row r="58" spans="6:6">
      <c r="F58" s="195"/>
    </row>
  </sheetData>
  <mergeCells count="28">
    <mergeCell ref="A18:E18"/>
    <mergeCell ref="V18:V19"/>
    <mergeCell ref="A19:E19"/>
    <mergeCell ref="A3:E3"/>
    <mergeCell ref="H3:L3"/>
    <mergeCell ref="V3:X3"/>
    <mergeCell ref="A4:E7"/>
    <mergeCell ref="H4:L9"/>
    <mergeCell ref="V4:X8"/>
    <mergeCell ref="A9:E9"/>
    <mergeCell ref="A10:E10"/>
    <mergeCell ref="V10:X10"/>
    <mergeCell ref="V11:X15"/>
    <mergeCell ref="A12:E12"/>
    <mergeCell ref="A13:E16"/>
    <mergeCell ref="O21:T24"/>
    <mergeCell ref="H22:L27"/>
    <mergeCell ref="A23:E23"/>
    <mergeCell ref="A25:E25"/>
    <mergeCell ref="A26:E29"/>
    <mergeCell ref="O26:S26"/>
    <mergeCell ref="O27:S32"/>
    <mergeCell ref="H29:L30"/>
    <mergeCell ref="A31:E31"/>
    <mergeCell ref="H31:L36"/>
    <mergeCell ref="A32:E32"/>
    <mergeCell ref="A21:E22"/>
    <mergeCell ref="H21:L21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9C0340-80DC-4E76-9550-C89F763EFAC6}">
  <dimension ref="A1:AO58"/>
  <sheetViews>
    <sheetView showGridLines="0" zoomScaleNormal="100" workbookViewId="0">
      <pane ySplit="2" topLeftCell="A3" activePane="bottomLeft" state="frozen"/>
      <selection pane="bottomLeft" activeCell="A3" sqref="A3:E3"/>
    </sheetView>
  </sheetViews>
  <sheetFormatPr defaultRowHeight="14.5"/>
  <cols>
    <col min="6" max="6" width="10.81640625" style="2" bestFit="1" customWidth="1"/>
    <col min="13" max="13" width="13.1796875" style="2" bestFit="1" customWidth="1"/>
    <col min="14" max="14" width="9.36328125" style="2" customWidth="1"/>
    <col min="15" max="19" width="8.90625" style="2" customWidth="1"/>
    <col min="20" max="20" width="13.1796875" style="2" customWidth="1"/>
    <col min="21" max="21" width="10" style="2" customWidth="1"/>
    <col min="22" max="22" width="46.90625" bestFit="1" customWidth="1"/>
    <col min="23" max="25" width="13.7265625" customWidth="1"/>
    <col min="27" max="27" width="46.90625" bestFit="1" customWidth="1"/>
    <col min="28" max="28" width="10.6328125" bestFit="1" customWidth="1"/>
  </cols>
  <sheetData>
    <row r="1" spans="1:41" ht="22" customHeight="1">
      <c r="A1" s="176" t="s">
        <v>781</v>
      </c>
      <c r="B1" s="176" t="s">
        <v>463</v>
      </c>
      <c r="C1" s="176" t="s">
        <v>782</v>
      </c>
      <c r="D1" s="177" t="str" cm="1">
        <f t="array" aca="1" ref="D1" ca="1">IFERROR(
    _xlfn.LET(
        _xlpm.FileName, MID(CELL("filename", A1), FIND("]", CELL("filename", A1)) + 1, 255),
        _xlpm.DynamicRef, INDIRECT("'#_" &amp; _xlpm.FileName &amp; "'!" &amp; C2),
        IF(
            TYPE(_xlpm.DynamicRef) = 1,
            VLOOKUP(
                CELL("format", _xlpm.DynamicRef),
                FormatCodesSFX!$A$4:$B$53,
                2,
                FALSE
            ),
            _xlfn.SWITCH(
                TYPE(_xlpm.DynamicRef),
                2, "short text",
                4, "logical",
                16, "error",
                64, "long text",
                "Other"
            )
        )
    ),
    "Error in formula"
)</f>
        <v>error</v>
      </c>
      <c r="E1" s="176"/>
      <c r="F1" s="176"/>
      <c r="G1" s="176"/>
      <c r="H1" s="176"/>
      <c r="I1" s="177" t="str" cm="1">
        <f t="array" ref="I1">_xlfn.IFS(ROW(A100)&lt;100,"Undo deleted row or quit without saving",COLUMN(AZ1)&lt;52,"Undo deleted column or quit without saving",ROW(A100)&gt;100,"Undo inserted row or quit without saving",COLUMN(AZ1)&gt;52,"Undo inserted column or quit without saving",Scoreboard!$F$21&lt;&gt;"","Security compromised: Undo last action or quit without saving",TRUE=TRUE,"J Bobcat")</f>
        <v>J Bobcat</v>
      </c>
      <c r="J1" s="177"/>
      <c r="K1" s="177"/>
      <c r="L1" s="177" t="s">
        <v>783</v>
      </c>
      <c r="M1" s="177"/>
      <c r="N1" s="177"/>
      <c r="O1" s="177"/>
      <c r="P1" s="178" t="s">
        <v>784</v>
      </c>
      <c r="Q1" s="177"/>
      <c r="R1" s="177"/>
      <c r="S1" s="200" t="s">
        <v>787</v>
      </c>
      <c r="T1" s="180"/>
      <c r="U1" s="179"/>
      <c r="V1" s="180"/>
      <c r="W1" s="179"/>
      <c r="X1" s="176" t="str">
        <f t="shared" ref="X1:AA2" si="0">A1</f>
        <v>earned</v>
      </c>
      <c r="Y1" s="176" t="str">
        <f t="shared" si="0"/>
        <v>possible</v>
      </c>
      <c r="Z1" s="176" t="str">
        <f t="shared" si="0"/>
        <v>cell</v>
      </c>
      <c r="AA1" s="177" t="str">
        <f t="shared" ca="1" si="0"/>
        <v>error</v>
      </c>
      <c r="AB1" s="176"/>
      <c r="AC1" s="176"/>
      <c r="AD1" s="181"/>
      <c r="AE1" s="181"/>
      <c r="AF1" s="177" t="str">
        <f>I1</f>
        <v>J Bobcat</v>
      </c>
      <c r="AG1" s="177"/>
      <c r="AH1" s="181"/>
      <c r="AI1" s="181"/>
      <c r="AJ1" s="181"/>
      <c r="AK1" s="181"/>
      <c r="AL1" s="177" t="s">
        <v>783</v>
      </c>
      <c r="AM1" s="181"/>
      <c r="AN1" s="181"/>
      <c r="AO1" s="181"/>
    </row>
    <row r="2" spans="1:41" ht="23" customHeight="1" thickBot="1">
      <c r="A2" s="182">
        <f ca="1">DiscretevsContinuousSC!$A$2</f>
        <v>0</v>
      </c>
      <c r="B2" s="183">
        <f>DiscretevsContinuousSC!$B$2</f>
        <v>56</v>
      </c>
      <c r="C2" s="182" t="str" cm="1">
        <f t="array" aca="1" ref="C2" ca="1">SUBSTITUTE(IF(LEN(CELL("address"))&lt;15,CELL("address"),""),"$","")</f>
        <v/>
      </c>
      <c r="D2" s="184" t="str">
        <f ca="1">IF(ISNUMBER(SEARCH("FeedbackSFX!",_xlfn.FORMULATEXT(INDIRECT("'DiscretevsContinuousSC'!"&amp;C2)))),"DRAGGING CELLS IS NOT PERMITTED. PLEASE UNDO LAST ACTION!!",IF($P$1&lt;&gt;"Feedback OFF",IFERROR(HLOOKUP(INDIRECT("'DiscretevsContinuousSC'!"&amp;C2),FeedbackSFX!$B$2:$N$10,IF($P$1="Feedback ON", 2, FeedbackSFX!B1), FALSE), ""),""))</f>
        <v/>
      </c>
      <c r="E2" s="185"/>
      <c r="F2" s="185"/>
      <c r="G2" s="185"/>
      <c r="H2" s="185"/>
      <c r="I2" s="186"/>
      <c r="J2" s="185"/>
      <c r="K2" s="185"/>
      <c r="L2" s="185"/>
      <c r="M2" s="185"/>
      <c r="N2" s="185"/>
      <c r="O2" s="185"/>
      <c r="P2" s="192" t="str">
        <f ca="1">IF(Scoreboard!$E$4="Excel version: Invalid","****ERROR: Scoreboard requires Excel 365 or 2021 to run****", "")</f>
        <v/>
      </c>
      <c r="Q2" s="185"/>
      <c r="R2" s="185"/>
      <c r="S2" s="187"/>
      <c r="T2" s="188"/>
      <c r="U2" s="189"/>
      <c r="V2" s="188"/>
      <c r="W2" s="189"/>
      <c r="X2" s="190">
        <f t="shared" ca="1" si="0"/>
        <v>0</v>
      </c>
      <c r="Y2" s="190">
        <f t="shared" si="0"/>
        <v>56</v>
      </c>
      <c r="Z2" s="190" t="str">
        <f t="shared" ca="1" si="0"/>
        <v/>
      </c>
      <c r="AA2" s="184" t="str">
        <f t="shared" ca="1" si="0"/>
        <v/>
      </c>
      <c r="AB2" s="185"/>
      <c r="AC2" s="185"/>
      <c r="AD2" s="191"/>
      <c r="AE2" s="191"/>
      <c r="AF2" s="191"/>
      <c r="AG2" s="191"/>
      <c r="AH2" s="191"/>
      <c r="AI2" s="191"/>
      <c r="AJ2" s="191"/>
      <c r="AK2" s="191"/>
      <c r="AL2" s="191"/>
      <c r="AM2" s="191"/>
      <c r="AN2" s="191"/>
      <c r="AO2" s="191"/>
    </row>
    <row r="3" spans="1:41">
      <c r="A3" s="393" t="s">
        <v>0</v>
      </c>
      <c r="B3" s="393"/>
      <c r="C3" s="393"/>
      <c r="D3" s="393"/>
      <c r="E3" s="393"/>
      <c r="F3" s="1" t="s">
        <v>1</v>
      </c>
      <c r="H3" s="393" t="s">
        <v>2</v>
      </c>
      <c r="I3" s="393"/>
      <c r="J3" s="393"/>
      <c r="K3" s="393"/>
      <c r="L3" s="393"/>
      <c r="M3" s="1" t="s">
        <v>1</v>
      </c>
      <c r="V3" s="394" t="s">
        <v>3</v>
      </c>
      <c r="W3" s="394"/>
      <c r="X3" s="394"/>
      <c r="Y3" s="1" t="s">
        <v>1</v>
      </c>
    </row>
    <row r="4" spans="1:41" ht="14.5" customHeight="1">
      <c r="A4" s="391" t="str">
        <f>"Variables that can take on a __"&amp;F4&amp;"__ number of distinct values. Specially when these values are __"&amp;F5&amp;"__ __"&amp;F6&amp;"__."</f>
        <v>Variables that can take on a ____ number of distinct values. Specially when these values are ____ ____.</v>
      </c>
      <c r="B4" s="391"/>
      <c r="C4" s="391"/>
      <c r="D4" s="391"/>
      <c r="E4" s="391"/>
      <c r="F4" s="175"/>
      <c r="H4" s="391" t="str">
        <f>"Continuous distribution show the __"&amp;M4&amp;"__ __"&amp;M5&amp;"__ across all possible values of a continuous variable. Since there are __"&amp;M6&amp;"__ values, the probability of any __"&amp;M7&amp;"__ value is __"&amp;0&amp;"__; instead, we focus on intervals (areas)."</f>
        <v>Continuous distribution show the ____ ____ across all possible values of a continuous variable. Since there are ____ values, the probability of any ____ value is __0__; instead, we focus on intervals (areas).</v>
      </c>
      <c r="I4" s="391"/>
      <c r="J4" s="391"/>
      <c r="K4" s="391"/>
      <c r="L4" s="391"/>
      <c r="M4" s="175"/>
      <c r="V4" s="398" t="str">
        <f>"They allow for precise __"&amp;Y4&amp;"__ of real-world __"&amp;Y5&amp;"__. They are __"&amp;Y6&amp;"__ for many statistical techniques like regression, confidence intervals, and __"&amp;Y7&amp;"__ testing."</f>
        <v>They allow for precise ____ of real-world ____. They are ____ for many statistical techniques like regression, confidence intervals, and ____ testing.</v>
      </c>
      <c r="W4" s="399"/>
      <c r="X4" s="400"/>
      <c r="Y4" s="175"/>
    </row>
    <row r="5" spans="1:41">
      <c r="A5" s="391"/>
      <c r="B5" s="391"/>
      <c r="C5" s="391"/>
      <c r="D5" s="391"/>
      <c r="E5" s="391"/>
      <c r="F5" s="175"/>
      <c r="H5" s="391"/>
      <c r="I5" s="391"/>
      <c r="J5" s="391"/>
      <c r="K5" s="391"/>
      <c r="L5" s="391"/>
      <c r="M5" s="175"/>
      <c r="V5" s="401"/>
      <c r="W5" s="402"/>
      <c r="X5" s="403"/>
      <c r="Y5" s="175"/>
    </row>
    <row r="6" spans="1:41">
      <c r="A6" s="391"/>
      <c r="B6" s="391"/>
      <c r="C6" s="391"/>
      <c r="D6" s="391"/>
      <c r="E6" s="391"/>
      <c r="F6" s="175"/>
      <c r="H6" s="391"/>
      <c r="I6" s="391"/>
      <c r="J6" s="391"/>
      <c r="K6" s="391"/>
      <c r="L6" s="391"/>
      <c r="M6" s="175"/>
      <c r="V6" s="401"/>
      <c r="W6" s="402"/>
      <c r="X6" s="403"/>
      <c r="Y6" s="175"/>
    </row>
    <row r="7" spans="1:41">
      <c r="A7" s="391"/>
      <c r="B7" s="391"/>
      <c r="C7" s="391"/>
      <c r="D7" s="391"/>
      <c r="E7" s="391"/>
      <c r="F7" s="3"/>
      <c r="H7" s="391"/>
      <c r="I7" s="391"/>
      <c r="J7" s="391"/>
      <c r="K7" s="391"/>
      <c r="L7" s="391"/>
      <c r="M7" s="175"/>
      <c r="V7" s="401"/>
      <c r="W7" s="402"/>
      <c r="X7" s="403"/>
      <c r="Y7" s="175"/>
    </row>
    <row r="8" spans="1:41">
      <c r="H8" s="391"/>
      <c r="I8" s="391"/>
      <c r="J8" s="391"/>
      <c r="K8" s="391"/>
      <c r="L8" s="391"/>
      <c r="M8" s="175"/>
      <c r="V8" s="404"/>
      <c r="W8" s="405"/>
      <c r="X8" s="406"/>
      <c r="Y8" s="3"/>
    </row>
    <row r="9" spans="1:41">
      <c r="A9" s="393" t="s">
        <v>15</v>
      </c>
      <c r="B9" s="393"/>
      <c r="C9" s="393"/>
      <c r="D9" s="393"/>
      <c r="E9" s="393"/>
      <c r="F9" s="1" t="s">
        <v>1</v>
      </c>
      <c r="H9" s="391"/>
      <c r="I9" s="391"/>
      <c r="J9" s="391"/>
      <c r="K9" s="391"/>
      <c r="L9" s="391"/>
      <c r="M9" s="3"/>
    </row>
    <row r="10" spans="1:41" ht="14.5" customHeight="1">
      <c r="A10" s="392" t="str">
        <f>"__"&amp;F10&amp;"__ of products sold."</f>
        <v>____ of products sold.</v>
      </c>
      <c r="B10" s="392"/>
      <c r="C10" s="392"/>
      <c r="D10" s="392"/>
      <c r="E10" s="392"/>
      <c r="F10" s="175"/>
      <c r="O10"/>
      <c r="P10"/>
      <c r="Q10"/>
      <c r="R10"/>
      <c r="S10"/>
      <c r="V10" s="395" t="s">
        <v>17</v>
      </c>
      <c r="W10" s="395"/>
      <c r="X10" s="395"/>
      <c r="Y10" s="1" t="s">
        <v>1</v>
      </c>
    </row>
    <row r="11" spans="1:41" ht="14.5" customHeight="1">
      <c r="V11" s="398" t="str">
        <f>"Continuous __"&amp;Y11&amp;"__ density functions (like the normal distribution) describe how likely different ranges of values are. In hypothesis testing, we compare our __"&amp;Y12&amp;"__ test statistic (for example, a sample mean) against the __"&amp;Y13&amp;"__ distribution assuming the null hypothesis true."</f>
        <v>Continuous ____ density functions (like the normal distribution) describe how likely different ranges of values are. In hypothesis testing, we compare our ____ test statistic (for example, a sample mean) against the ____ distribution assuming the null hypothesis true.</v>
      </c>
      <c r="W11" s="399"/>
      <c r="X11" s="399"/>
      <c r="Y11" s="175"/>
    </row>
    <row r="12" spans="1:41" ht="14.5" customHeight="1">
      <c r="A12" s="393" t="s">
        <v>18</v>
      </c>
      <c r="B12" s="393"/>
      <c r="C12" s="393"/>
      <c r="D12" s="393"/>
      <c r="E12" s="393"/>
      <c r="F12" s="1" t="s">
        <v>1</v>
      </c>
      <c r="V12" s="401"/>
      <c r="W12" s="402"/>
      <c r="X12" s="402"/>
      <c r="Y12" s="175"/>
    </row>
    <row r="13" spans="1:41">
      <c r="A13" s="391" t="str">
        <f>"Variables that can take on __"&amp;F13&amp;"__ value within a range. These values are typically __"&amp;F14&amp;"__, not counted, and can include __"&amp;F15&amp;"__."</f>
        <v>Variables that can take on ____ value within a range. These values are typically ____, not counted, and can include ____.</v>
      </c>
      <c r="B13" s="391"/>
      <c r="C13" s="391"/>
      <c r="D13" s="391"/>
      <c r="E13" s="391"/>
      <c r="F13" s="175"/>
      <c r="V13" s="401"/>
      <c r="W13" s="402"/>
      <c r="X13" s="402"/>
      <c r="Y13" s="175"/>
    </row>
    <row r="14" spans="1:41">
      <c r="A14" s="391"/>
      <c r="B14" s="391"/>
      <c r="C14" s="391"/>
      <c r="D14" s="391"/>
      <c r="E14" s="391"/>
      <c r="F14" s="175"/>
      <c r="V14" s="401"/>
      <c r="W14" s="402"/>
      <c r="X14" s="402"/>
      <c r="Y14" s="3"/>
    </row>
    <row r="15" spans="1:41">
      <c r="A15" s="391"/>
      <c r="B15" s="391"/>
      <c r="C15" s="391"/>
      <c r="D15" s="391"/>
      <c r="E15" s="391"/>
      <c r="F15" s="175"/>
      <c r="V15" s="404"/>
      <c r="W15" s="405"/>
      <c r="X15" s="405"/>
      <c r="Y15" s="3"/>
    </row>
    <row r="16" spans="1:41">
      <c r="A16" s="391"/>
      <c r="B16" s="391"/>
      <c r="C16" s="391"/>
      <c r="D16" s="391"/>
      <c r="E16" s="391"/>
      <c r="F16" s="3"/>
    </row>
    <row r="17" spans="1:23">
      <c r="V17" s="4" t="s">
        <v>23</v>
      </c>
    </row>
    <row r="18" spans="1:23">
      <c r="A18" s="393" t="s">
        <v>15</v>
      </c>
      <c r="B18" s="393"/>
      <c r="C18" s="393"/>
      <c r="D18" s="393"/>
      <c r="E18" s="393"/>
      <c r="F18" s="1" t="s">
        <v>1</v>
      </c>
      <c r="V18" s="396" t="s">
        <v>24</v>
      </c>
    </row>
    <row r="19" spans="1:23">
      <c r="A19" s="392" t="str">
        <f>"__"&amp;F19&amp;"__Revenue"</f>
        <v>____Revenue</v>
      </c>
      <c r="B19" s="392"/>
      <c r="C19" s="392"/>
      <c r="D19" s="392"/>
      <c r="E19" s="392"/>
      <c r="F19" s="175"/>
      <c r="V19" s="397"/>
    </row>
    <row r="20" spans="1:23" ht="14.5" customHeight="1"/>
    <row r="21" spans="1:23" ht="14.5" customHeight="1">
      <c r="A21" s="395" t="s">
        <v>26</v>
      </c>
      <c r="B21" s="395"/>
      <c r="C21" s="395"/>
      <c r="D21" s="395"/>
      <c r="E21" s="395"/>
      <c r="F21" s="1"/>
      <c r="H21" s="393" t="s">
        <v>27</v>
      </c>
      <c r="I21" s="393"/>
      <c r="J21" s="393"/>
      <c r="K21" s="393"/>
      <c r="L21" s="393"/>
      <c r="M21" s="1" t="s">
        <v>1</v>
      </c>
      <c r="O21" s="382" t="s">
        <v>28</v>
      </c>
      <c r="P21" s="383"/>
      <c r="Q21" s="383"/>
      <c r="R21" s="383"/>
      <c r="S21" s="383"/>
      <c r="T21" s="384"/>
      <c r="V21" s="5" t="s">
        <v>29</v>
      </c>
      <c r="W21" s="175"/>
    </row>
    <row r="22" spans="1:23">
      <c r="A22" s="395"/>
      <c r="B22" s="395"/>
      <c r="C22" s="395"/>
      <c r="D22" s="395"/>
      <c r="E22" s="395"/>
      <c r="F22" s="1" t="s">
        <v>1</v>
      </c>
      <c r="H22" s="391" t="str">
        <f>"In probability, “__"&amp;M22&amp;"__” means how much __"&amp;M23&amp;"__ is packed into an __"&amp;M24&amp;"__ (a range of numbers). A higher density  (the __"&amp;M25&amp;"__ the curve) at an area means values in the range are more __"&amp;M26&amp;"__, while lower density means they are less likely."</f>
        <v>In probability, “____” means how much ____ is packed into an ____ (a range of numbers). A higher density  (the ____ the curve) at an area means values in the range are more ____, while lower density means they are less likely.</v>
      </c>
      <c r="I22" s="391"/>
      <c r="J22" s="391"/>
      <c r="K22" s="391"/>
      <c r="L22" s="391"/>
      <c r="M22" s="175"/>
      <c r="O22" s="385"/>
      <c r="P22" s="386"/>
      <c r="Q22" s="386"/>
      <c r="R22" s="386"/>
      <c r="S22" s="386"/>
      <c r="T22" s="387"/>
      <c r="V22" s="5" t="s">
        <v>31</v>
      </c>
      <c r="W22" s="175"/>
    </row>
    <row r="23" spans="1:23">
      <c r="A23" s="392" t="str">
        <f>"__"&amp;F23&amp;"__."</f>
        <v>____.</v>
      </c>
      <c r="B23" s="392"/>
      <c r="C23" s="392"/>
      <c r="D23" s="392"/>
      <c r="E23" s="392"/>
      <c r="F23" s="175"/>
      <c r="H23" s="391"/>
      <c r="I23" s="391"/>
      <c r="J23" s="391"/>
      <c r="K23" s="391"/>
      <c r="L23" s="391"/>
      <c r="M23" s="175"/>
      <c r="O23" s="385"/>
      <c r="P23" s="386"/>
      <c r="Q23" s="386"/>
      <c r="R23" s="386"/>
      <c r="S23" s="386"/>
      <c r="T23" s="387"/>
      <c r="V23" s="5" t="s">
        <v>34</v>
      </c>
      <c r="W23" s="175"/>
    </row>
    <row r="24" spans="1:23">
      <c r="H24" s="391"/>
      <c r="I24" s="391"/>
      <c r="J24" s="391"/>
      <c r="K24" s="391"/>
      <c r="L24" s="391"/>
      <c r="M24" s="175"/>
      <c r="O24" s="388"/>
      <c r="P24" s="389"/>
      <c r="Q24" s="389"/>
      <c r="R24" s="389"/>
      <c r="S24" s="389"/>
      <c r="T24" s="390"/>
      <c r="V24" s="5" t="s">
        <v>36</v>
      </c>
      <c r="W24" s="175"/>
    </row>
    <row r="25" spans="1:23">
      <c r="A25" s="393" t="s">
        <v>37</v>
      </c>
      <c r="B25" s="393"/>
      <c r="C25" s="393"/>
      <c r="D25" s="393"/>
      <c r="E25" s="393"/>
      <c r="F25" s="1" t="s">
        <v>1</v>
      </c>
      <c r="H25" s="391"/>
      <c r="I25" s="391"/>
      <c r="J25" s="391"/>
      <c r="K25" s="391"/>
      <c r="L25" s="391"/>
      <c r="M25" s="175"/>
      <c r="V25" s="5" t="s">
        <v>39</v>
      </c>
      <c r="W25" s="175"/>
    </row>
    <row r="26" spans="1:23" ht="14.5" customHeight="1">
      <c r="A26" s="391" t="str">
        <f>"Discrete distributios show the __"&amp;F26&amp;"__ associated with specific, __"&amp;F27&amp;"__ outcomes of a discrete __"&amp;F28&amp;"__."</f>
        <v>Discrete distributios show the ____ associated with specific, ____ outcomes of a discrete ____.</v>
      </c>
      <c r="B26" s="391"/>
      <c r="C26" s="391"/>
      <c r="D26" s="391"/>
      <c r="E26" s="391"/>
      <c r="F26" s="175"/>
      <c r="H26" s="391"/>
      <c r="I26" s="391"/>
      <c r="J26" s="391"/>
      <c r="K26" s="391"/>
      <c r="L26" s="391"/>
      <c r="M26" s="175"/>
      <c r="O26" s="394" t="s">
        <v>42</v>
      </c>
      <c r="P26" s="394"/>
      <c r="Q26" s="394"/>
      <c r="R26" s="394"/>
      <c r="S26" s="394"/>
      <c r="T26" s="1" t="s">
        <v>1</v>
      </c>
      <c r="V26" s="5" t="s">
        <v>43</v>
      </c>
      <c r="W26" s="175"/>
    </row>
    <row r="27" spans="1:23" ht="14.5" customHeight="1">
      <c r="A27" s="391"/>
      <c r="B27" s="391"/>
      <c r="C27" s="391"/>
      <c r="D27" s="391"/>
      <c r="E27" s="391"/>
      <c r="F27" s="175"/>
      <c r="H27" s="391"/>
      <c r="I27" s="391"/>
      <c r="J27" s="391"/>
      <c r="K27" s="391"/>
      <c r="L27" s="391"/>
      <c r="M27" s="3"/>
      <c r="O27" s="391" t="str">
        <f>"__"&amp;T27&amp;"__ are represented by the __"&amp;T28&amp;"__ under the __"&amp;T29&amp;"__ curve, and the area at a single point (which has no width) is zero. Instead, we calculate the probability that a value falls __"&amp;T30&amp;"__ a __"&amp;T31&amp;"__, like between 4.5 and 5.5."</f>
        <v>____ are represented by the ____ under the ____ curve, and the area at a single point (which has no width) is zero. Instead, we calculate the probability that a value falls ____ a ____, like between 4.5 and 5.5.</v>
      </c>
      <c r="P27" s="391"/>
      <c r="Q27" s="391"/>
      <c r="R27" s="391"/>
      <c r="S27" s="391"/>
      <c r="T27" s="175"/>
      <c r="V27" s="5" t="s">
        <v>45</v>
      </c>
      <c r="W27" s="175"/>
    </row>
    <row r="28" spans="1:23" ht="14.5" customHeight="1">
      <c r="A28" s="391"/>
      <c r="B28" s="391"/>
      <c r="C28" s="391"/>
      <c r="D28" s="391"/>
      <c r="E28" s="391"/>
      <c r="F28" s="175"/>
      <c r="O28" s="391"/>
      <c r="P28" s="391"/>
      <c r="Q28" s="391"/>
      <c r="R28" s="391"/>
      <c r="S28" s="391"/>
      <c r="T28" s="175"/>
      <c r="V28" s="5" t="s">
        <v>47</v>
      </c>
      <c r="W28" s="175"/>
    </row>
    <row r="29" spans="1:23" ht="14.5" customHeight="1">
      <c r="A29" s="391"/>
      <c r="B29" s="391"/>
      <c r="C29" s="391"/>
      <c r="D29" s="391"/>
      <c r="E29" s="391"/>
      <c r="F29" s="3"/>
      <c r="H29" s="395" t="s">
        <v>48</v>
      </c>
      <c r="I29" s="395"/>
      <c r="J29" s="395"/>
      <c r="K29" s="395"/>
      <c r="L29" s="395"/>
      <c r="M29" s="1"/>
      <c r="O29" s="391"/>
      <c r="P29" s="391"/>
      <c r="Q29" s="391"/>
      <c r="R29" s="391"/>
      <c r="S29" s="391"/>
      <c r="T29" s="175"/>
      <c r="V29" s="5" t="s">
        <v>49</v>
      </c>
      <c r="W29" s="175"/>
    </row>
    <row r="30" spans="1:23">
      <c r="H30" s="395"/>
      <c r="I30" s="395"/>
      <c r="J30" s="395"/>
      <c r="K30" s="395"/>
      <c r="L30" s="395"/>
      <c r="M30" s="1" t="s">
        <v>1</v>
      </c>
      <c r="O30" s="391"/>
      <c r="P30" s="391"/>
      <c r="Q30" s="391"/>
      <c r="R30" s="391"/>
      <c r="S30" s="391"/>
      <c r="T30" s="175"/>
      <c r="V30" s="5" t="s">
        <v>51</v>
      </c>
      <c r="W30" s="175"/>
    </row>
    <row r="31" spans="1:23">
      <c r="A31" s="393" t="s">
        <v>52</v>
      </c>
      <c r="B31" s="393"/>
      <c r="C31" s="393"/>
      <c r="D31" s="393"/>
      <c r="E31" s="393"/>
      <c r="F31" s="1" t="s">
        <v>1</v>
      </c>
      <c r="H31" s="391" t="str">
        <f>"In a continuous distribution, the number of possible values is __"&amp;M31&amp;"__ within any __"&amp;M32&amp;"__, even a small one. Because of this, the probability of any one __"&amp;M33&amp;"__ value is essentially __"&amp;M34&amp;"__."</f>
        <v>In a continuous distribution, the number of possible values is ____ within any ____, even a small one. Because of this, the probability of any one ____ value is essentially ____.</v>
      </c>
      <c r="I31" s="391"/>
      <c r="J31" s="391"/>
      <c r="K31" s="391"/>
      <c r="L31" s="391"/>
      <c r="M31" s="175"/>
      <c r="O31" s="391"/>
      <c r="P31" s="391"/>
      <c r="Q31" s="391"/>
      <c r="R31" s="391"/>
      <c r="S31" s="391"/>
      <c r="T31" s="175"/>
      <c r="V31" s="5" t="s">
        <v>54</v>
      </c>
      <c r="W31" s="175"/>
    </row>
    <row r="32" spans="1:23">
      <c r="A32" s="392" t="str">
        <f>"Binomial and __"&amp;F32&amp;"__."</f>
        <v>Binomial and ____.</v>
      </c>
      <c r="B32" s="392"/>
      <c r="C32" s="392"/>
      <c r="D32" s="392"/>
      <c r="E32" s="392"/>
      <c r="F32" s="175"/>
      <c r="H32" s="391"/>
      <c r="I32" s="391"/>
      <c r="J32" s="391"/>
      <c r="K32" s="391"/>
      <c r="L32" s="391"/>
      <c r="M32" s="175"/>
      <c r="O32" s="391"/>
      <c r="P32" s="391"/>
      <c r="Q32" s="391"/>
      <c r="R32" s="391"/>
      <c r="S32" s="391"/>
      <c r="T32" s="3"/>
      <c r="V32" s="5" t="s">
        <v>57</v>
      </c>
      <c r="W32" s="175"/>
    </row>
    <row r="33" spans="8:23">
      <c r="H33" s="391"/>
      <c r="I33" s="391"/>
      <c r="J33" s="391"/>
      <c r="K33" s="391"/>
      <c r="L33" s="391"/>
      <c r="M33" s="175"/>
      <c r="V33" s="5" t="s">
        <v>59</v>
      </c>
      <c r="W33" s="175"/>
    </row>
    <row r="34" spans="8:23">
      <c r="H34" s="391"/>
      <c r="I34" s="391"/>
      <c r="J34" s="391"/>
      <c r="K34" s="391"/>
      <c r="L34" s="391"/>
      <c r="M34" s="175"/>
      <c r="V34" s="5" t="s">
        <v>60</v>
      </c>
      <c r="W34" s="175"/>
    </row>
    <row r="35" spans="8:23" ht="14.5" customHeight="1">
      <c r="H35" s="391"/>
      <c r="I35" s="391"/>
      <c r="J35" s="391"/>
      <c r="K35" s="391"/>
      <c r="L35" s="391"/>
      <c r="M35" s="3"/>
      <c r="V35" s="5" t="s">
        <v>61</v>
      </c>
      <c r="W35" s="175"/>
    </row>
    <row r="36" spans="8:23">
      <c r="H36" s="391"/>
      <c r="I36" s="391"/>
      <c r="J36" s="391"/>
      <c r="K36" s="391"/>
      <c r="L36" s="391"/>
      <c r="M36" s="3"/>
      <c r="V36" s="5" t="s">
        <v>62</v>
      </c>
      <c r="W36" s="175"/>
    </row>
    <row r="37" spans="8:23">
      <c r="V37" s="5" t="s">
        <v>63</v>
      </c>
      <c r="W37" s="175"/>
    </row>
    <row r="40" spans="8:23" ht="14.5" customHeight="1"/>
    <row r="42" spans="8:23" ht="14.5" customHeight="1"/>
    <row r="48" spans="8:23" ht="14.5" customHeight="1"/>
    <row r="54" spans="6:6" ht="14.5" customHeight="1"/>
    <row r="56" spans="6:6">
      <c r="F56" s="6"/>
    </row>
    <row r="57" spans="6:6">
      <c r="F57" s="6"/>
    </row>
    <row r="58" spans="6:6">
      <c r="F58" s="6"/>
    </row>
  </sheetData>
  <mergeCells count="28">
    <mergeCell ref="A18:E18"/>
    <mergeCell ref="V18:V19"/>
    <mergeCell ref="A19:E19"/>
    <mergeCell ref="A3:E3"/>
    <mergeCell ref="H3:L3"/>
    <mergeCell ref="V3:X3"/>
    <mergeCell ref="A4:E7"/>
    <mergeCell ref="H4:L9"/>
    <mergeCell ref="V4:X8"/>
    <mergeCell ref="A9:E9"/>
    <mergeCell ref="A10:E10"/>
    <mergeCell ref="V10:X10"/>
    <mergeCell ref="V11:X15"/>
    <mergeCell ref="A12:E12"/>
    <mergeCell ref="A13:E16"/>
    <mergeCell ref="O21:T24"/>
    <mergeCell ref="H22:L27"/>
    <mergeCell ref="A23:E23"/>
    <mergeCell ref="A25:E25"/>
    <mergeCell ref="A26:E29"/>
    <mergeCell ref="O26:S26"/>
    <mergeCell ref="O27:S32"/>
    <mergeCell ref="H29:L30"/>
    <mergeCell ref="A31:E31"/>
    <mergeCell ref="H31:L36"/>
    <mergeCell ref="A32:E32"/>
    <mergeCell ref="A21:E22"/>
    <mergeCell ref="H21:L21"/>
  </mergeCells>
  <conditionalFormatting sqref="A1:A2">
    <cfRule type="expression" dxfId="122" priority="12">
      <formula>$A$2/$B$2&gt;=0.076</formula>
    </cfRule>
  </conditionalFormatting>
  <conditionalFormatting sqref="A1:O2 Q1:R1 X1:AO2 P2:R2">
    <cfRule type="expression" dxfId="121" priority="5">
      <formula>$P$1="Feedback OFF"</formula>
    </cfRule>
  </conditionalFormatting>
  <conditionalFormatting sqref="A3:AA100">
    <cfRule type="expression" dxfId="119" priority="2" stopIfTrue="1">
      <formula>$D$2="DRAGGING CELLS IS NOT PERMITTED. PLEASE UNDO LAST ACTION!!"</formula>
    </cfRule>
  </conditionalFormatting>
  <conditionalFormatting sqref="B1:B2">
    <cfRule type="expression" dxfId="114" priority="13">
      <formula>$A$2/$B$2&gt;=0.153</formula>
    </cfRule>
  </conditionalFormatting>
  <conditionalFormatting sqref="C1:C2">
    <cfRule type="expression" dxfId="113" priority="14">
      <formula>$A$2/$B$2&gt;=0.23</formula>
    </cfRule>
  </conditionalFormatting>
  <conditionalFormatting sqref="D1:D2">
    <cfRule type="expression" dxfId="112" priority="15">
      <formula>$A$2/$B$2&gt;=0.307</formula>
    </cfRule>
  </conditionalFormatting>
  <conditionalFormatting sqref="E1:E2">
    <cfRule type="expression" dxfId="111" priority="16">
      <formula>$A$2/$B$2&gt;=0.384</formula>
    </cfRule>
  </conditionalFormatting>
  <conditionalFormatting sqref="F1:F2">
    <cfRule type="expression" dxfId="110" priority="17">
      <formula>$A$2/$B$2&gt;=0.461</formula>
    </cfRule>
  </conditionalFormatting>
  <conditionalFormatting sqref="G1:G2">
    <cfRule type="expression" dxfId="109" priority="18">
      <formula>$A$2/$B$2&gt;=0.538</formula>
    </cfRule>
  </conditionalFormatting>
  <conditionalFormatting sqref="H1:H2">
    <cfRule type="expression" dxfId="108" priority="19">
      <formula>$A$2/$B$2&gt;=0.615</formula>
    </cfRule>
  </conditionalFormatting>
  <conditionalFormatting sqref="I1:P2">
    <cfRule type="expression" dxfId="106" priority="20">
      <formula>$A$2/$B$2&gt;=0.692</formula>
    </cfRule>
  </conditionalFormatting>
  <conditionalFormatting sqref="L1">
    <cfRule type="expression" dxfId="105" priority="8">
      <formula>$A$2/$B$2&gt;=0.846</formula>
    </cfRule>
  </conditionalFormatting>
  <conditionalFormatting sqref="O1">
    <cfRule type="expression" dxfId="104" priority="11">
      <formula>$A$2/$B$2&gt;=0.846</formula>
    </cfRule>
  </conditionalFormatting>
  <conditionalFormatting sqref="P1">
    <cfRule type="expression" dxfId="103" priority="6">
      <formula>$P$1&lt;&gt;""</formula>
    </cfRule>
  </conditionalFormatting>
  <conditionalFormatting sqref="Q1:R2">
    <cfRule type="expression" dxfId="102" priority="7">
      <formula>$A$2/$B$2&gt;=0.846</formula>
    </cfRule>
  </conditionalFormatting>
  <conditionalFormatting sqref="X1:AF1 AH1:AK1 AM1:AO1 X2:AO2">
    <cfRule type="expression" dxfId="101" priority="21">
      <formula>$A$2/$B$2&gt;=1</formula>
    </cfRule>
  </conditionalFormatting>
  <conditionalFormatting sqref="AG1">
    <cfRule type="expression" dxfId="100" priority="10">
      <formula>$A$2/$B$2&gt;=0.846</formula>
    </cfRule>
  </conditionalFormatting>
  <conditionalFormatting sqref="AL1">
    <cfRule type="expression" dxfId="99" priority="9">
      <formula>$A$2/$B$2&gt;=0.846</formula>
    </cfRule>
  </conditionalFormatting>
  <dataValidations count="2">
    <dataValidation type="list" allowBlank="1" showInputMessage="1" showErrorMessage="1" sqref="W21:W37" xr:uid="{DF94A7D5-FFAC-4553-BC55-4EC65438EBAE}">
      <formula1>"Discrete, Continuous"</formula1>
    </dataValidation>
    <dataValidation type="list" allowBlank="1" showInputMessage="1" showErrorMessage="1" sqref="P1" xr:uid="{F63D6B20-96FE-4452-9697-02D69FF90C44}">
      <formula1>"Feedback ON, Taunting ON, Feedback OFF"</formula1>
    </dataValidation>
  </dataValidations>
  <pageMargins left="0.7" right="0.7" top="0.75" bottom="0.75" header="0.3" footer="0.3"/>
  <drawing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stopIfTrue="1" id="{CB785B61-27E3-4511-B203-54C6159AD596}">
            <xm:f>Scoreboard!$E$4="Excel version: Invalid"</xm:f>
            <x14:dxf>
              <font>
                <color rgb="FF9C0006"/>
              </font>
              <fill>
                <patternFill>
                  <fgColor indexed="64"/>
                  <bgColor rgb="FFFFC7CE"/>
                </patternFill>
              </fill>
            </x14:dxf>
          </x14:cfRule>
          <x14:cfRule type="expression" priority="3" stopIfTrue="1" id="{81098927-B2A6-4216-BFFC-633558FE21B1}">
            <xm:f>Scoreboard!$F$21&lt;&gt;""</xm:f>
            <x14:dxf>
              <font>
                <color rgb="FF9C0006"/>
              </font>
              <fill>
                <patternFill>
                  <fgColor indexed="64"/>
                  <bgColor rgb="FFFFC7CE"/>
                </patternFill>
              </fill>
            </x14:dxf>
          </x14:cfRule>
          <xm:sqref>A3:AA100</xm:sqref>
        </x14:conditionalFormatting>
        <x14:conditionalFormatting xmlns:xm="http://schemas.microsoft.com/office/excel/2006/main">
          <x14:cfRule type="expression" priority="22" stopIfTrue="1" id="{28D1BC80-5E8B-41DD-BF10-D305D7815925}">
            <xm:f>AND($P$1&lt;&gt;"Feedback OFF",IF(DiscretevsContinuousSC!A3=FeedbackSFX!$C$2, TRUE, FALSE))</xm:f>
            <x14:dxf>
              <fill>
                <patternFill>
                  <bgColor rgb="FFCEEED0"/>
                </patternFill>
              </fill>
            </x14:dxf>
          </x14:cfRule>
          <x14:cfRule type="expression" priority="23" stopIfTrue="1" id="{0AC61DAE-E6F3-4981-BC6E-69927E1C4374}">
            <xm:f>AND($P$1&lt;&gt;"Feedback OFF",IF(DiscretevsContinuousSC!A3=FeedbackSFX!$K$2, TRUE, FALSE))</xm:f>
            <x14:dxf>
              <fill>
                <patternFill>
                  <bgColor rgb="FFFFFF64"/>
                </patternFill>
              </fill>
            </x14:dxf>
          </x14:cfRule>
          <x14:cfRule type="expression" priority="24" stopIfTrue="1" id="{18861FC7-9472-4FD6-8084-727478ED0222}">
            <xm:f>AND($P$1&lt;&gt;"Feedback OFF",AND(IF(DiscretevsContinuousSC!A3&lt;&gt;FeedbackSFX!$C$2, TRUE, FALSE),DiscretevsContinuousSC!A3&lt;&gt;"",_xlfn.ISFORMULA(DiscretevsContinuousSC!A3)))</xm:f>
            <x14:dxf>
              <fill>
                <patternFill>
                  <bgColor rgb="FFFF99CC"/>
                </patternFill>
              </fill>
            </x14:dxf>
          </x14:cfRule>
          <xm:sqref>A3:AL37</xm:sqref>
        </x14:conditionalFormatting>
        <x14:conditionalFormatting xmlns:xm="http://schemas.microsoft.com/office/excel/2006/main">
          <x14:cfRule type="expression" priority="4" stopIfTrue="1" id="{C654F833-4CF7-4E99-A80D-AD3E2C4F8422}">
            <xm:f>Scoreboard!$F$21&lt;&gt;""</xm:f>
            <x14:dxf>
              <font>
                <color rgb="FF9C0006"/>
              </font>
              <fill>
                <patternFill>
                  <fgColor indexed="64"/>
                  <bgColor rgb="FFFFC7CE"/>
                </patternFill>
              </fill>
            </x14:dxf>
          </x14:cfRule>
          <xm:sqref>I1:N1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971A2A-40F8-460F-8914-47D213E40D2A}">
  <sheetPr>
    <tabColor rgb="FF4FADEA"/>
  </sheetPr>
  <dimension ref="A1:AL58"/>
  <sheetViews>
    <sheetView workbookViewId="0">
      <pane ySplit="2" topLeftCell="A3" activePane="bottomLeft" state="frozen"/>
      <selection pane="bottomLeft" activeCell="A3" sqref="A3:XFD3"/>
    </sheetView>
  </sheetViews>
  <sheetFormatPr defaultRowHeight="7"/>
  <cols>
    <col min="1" max="1" width="8.81640625" style="193" bestFit="1" customWidth="1"/>
    <col min="2" max="2" width="10.08984375" style="193" bestFit="1" customWidth="1"/>
    <col min="3" max="5" width="8.7265625" style="193"/>
    <col min="6" max="6" width="10.81640625" style="194" bestFit="1" customWidth="1"/>
    <col min="7" max="12" width="8.7265625" style="193"/>
    <col min="13" max="13" width="13.26953125" style="194" bestFit="1" customWidth="1"/>
    <col min="14" max="14" width="9.36328125" style="194" customWidth="1"/>
    <col min="15" max="19" width="8.90625" style="194" customWidth="1"/>
    <col min="20" max="20" width="13.1796875" style="194" customWidth="1"/>
    <col min="21" max="21" width="10" style="194" customWidth="1"/>
    <col min="22" max="22" width="46.90625" style="193" bestFit="1" customWidth="1"/>
    <col min="23" max="25" width="13.7265625" style="193" customWidth="1"/>
    <col min="26" max="26" width="8.7265625" style="193"/>
    <col min="27" max="27" width="46.90625" style="193" bestFit="1" customWidth="1"/>
    <col min="28" max="28" width="10.6328125" style="193" bestFit="1" customWidth="1"/>
    <col min="29" max="31" width="8.7265625" style="193"/>
    <col min="32" max="32" width="8.81640625" style="193" bestFit="1" customWidth="1"/>
    <col min="33" max="16384" width="8.7265625" style="193"/>
  </cols>
  <sheetData>
    <row r="1" spans="1:38" ht="22" customHeight="1">
      <c r="A1" s="194" t="s">
        <v>781</v>
      </c>
      <c r="B1" s="194" t="s">
        <v>463</v>
      </c>
      <c r="C1" s="194" t="s">
        <v>782</v>
      </c>
      <c r="D1" s="196" t="str" cm="1">
        <f t="array" aca="1" ref="D1" ca="1">IFERROR(
    _xlfn.LET(
        _xlpm.FileName, MID(CELL("filename", A1), FIND("]", CELL("filename", A1)) + 1, 255),
        _xlpm.DynamicRef, INDIRECT("'#_" &amp; _xlpm.FileName &amp; "'!" &amp; C2),
        IF(
            TYPE(_xlpm.DynamicRef) = 1,
            VLOOKUP(
                CELL("format", _xlpm.DynamicRef),
                FormatCodesSFX!$A$4:$B$53,
                2,
                FALSE
            ),
            _xlfn.SWITCH(
                TYPE(_xlpm.DynamicRef),
                2, "short text",
                4, "logical",
                16, "error",
                64, "long text",
                "Other"
            )
        )
    ),
    "Error in formula"
)</f>
        <v>error</v>
      </c>
      <c r="E1" s="194"/>
      <c r="G1" s="194"/>
      <c r="H1" s="194"/>
      <c r="I1" s="196" t="str">
        <f>DiscretevsContinuousSC!$I$1</f>
        <v>J Bobcat</v>
      </c>
      <c r="J1" s="196"/>
      <c r="K1" s="196"/>
      <c r="L1" s="196" t="s">
        <v>783</v>
      </c>
      <c r="M1" s="196"/>
      <c r="N1" s="196"/>
      <c r="O1" s="196"/>
      <c r="P1" s="196" t="s">
        <v>784</v>
      </c>
      <c r="Q1" s="196"/>
      <c r="R1" s="196"/>
      <c r="S1" s="193"/>
      <c r="T1" s="193"/>
      <c r="U1" s="193"/>
      <c r="X1" s="194" t="str">
        <f t="shared" ref="X1:AA2" si="0">A1</f>
        <v>earned</v>
      </c>
      <c r="Y1" s="194" t="str">
        <f t="shared" si="0"/>
        <v>possible</v>
      </c>
      <c r="Z1" s="194" t="str">
        <f t="shared" si="0"/>
        <v>cell</v>
      </c>
      <c r="AA1" s="196" t="str">
        <f t="shared" ca="1" si="0"/>
        <v>error</v>
      </c>
      <c r="AB1" s="194"/>
      <c r="AC1" s="194"/>
      <c r="AF1" s="196" t="str">
        <f>I1</f>
        <v>J Bobcat</v>
      </c>
      <c r="AG1" s="196"/>
      <c r="AL1" s="196" t="s">
        <v>783</v>
      </c>
    </row>
    <row r="2" spans="1:38" ht="23" customHeight="1">
      <c r="A2" s="194">
        <f ca="1">DiscretevsContinuousSC!$A$2</f>
        <v>0</v>
      </c>
      <c r="B2" s="197">
        <f>DiscretevsContinuousSC!$B$2</f>
        <v>56</v>
      </c>
      <c r="C2" s="194" t="str" cm="1">
        <f t="array" aca="1" ref="C2" ca="1">SUBSTITUTE(IF(LEN(CELL("address"))&lt;15,CELL("address"),""),"$","")</f>
        <v/>
      </c>
      <c r="D2" s="196" t="str">
        <f ca="1">IF(ISNUMBER(SEARCH("FeedbackSFX!",_xlfn.FORMULATEXT(INDIRECT("'DiscretevsContinuousSC'!"&amp;C2)))),"DRAGGING CELLS IS NOT PERMITTED. PLEASE UNDO LAST ACTION!!",IF($P$1&lt;&gt;"Feedback OFF",IFERROR(HLOOKUP(INDIRECT("'DiscretevsContinuousSC'!"&amp;C2),FeedbackSFX!$B$2:$N$10,IF($P$1="Feedback ON", 2, FeedbackSFX!B1), FALSE), ""),""))</f>
        <v/>
      </c>
      <c r="E2" s="194"/>
      <c r="G2" s="194"/>
      <c r="H2" s="194"/>
      <c r="I2" s="198"/>
      <c r="J2" s="194"/>
      <c r="K2" s="194"/>
      <c r="L2" s="194"/>
      <c r="S2" s="193"/>
      <c r="T2" s="193"/>
      <c r="U2" s="193"/>
      <c r="X2" s="199">
        <f t="shared" ca="1" si="0"/>
        <v>0</v>
      </c>
      <c r="Y2" s="199">
        <f t="shared" si="0"/>
        <v>56</v>
      </c>
      <c r="Z2" s="199" t="str">
        <f t="shared" ca="1" si="0"/>
        <v/>
      </c>
      <c r="AA2" s="196" t="str">
        <f t="shared" ca="1" si="0"/>
        <v/>
      </c>
      <c r="AB2" s="194"/>
      <c r="AC2" s="194"/>
    </row>
    <row r="3" spans="1:38">
      <c r="A3" s="380" t="s">
        <v>0</v>
      </c>
      <c r="B3" s="380"/>
      <c r="C3" s="380"/>
      <c r="D3" s="380"/>
      <c r="E3" s="380"/>
      <c r="F3" s="194" t="s">
        <v>1</v>
      </c>
      <c r="H3" s="380" t="s">
        <v>2</v>
      </c>
      <c r="I3" s="380"/>
      <c r="J3" s="380"/>
      <c r="K3" s="380"/>
      <c r="L3" s="380"/>
      <c r="M3" s="194" t="s">
        <v>1</v>
      </c>
      <c r="V3" s="380" t="s">
        <v>3</v>
      </c>
      <c r="W3" s="380"/>
      <c r="X3" s="380"/>
      <c r="Y3" s="194" t="s">
        <v>1</v>
      </c>
    </row>
    <row r="4" spans="1:38" ht="14.5" customHeight="1">
      <c r="A4" s="379" t="str">
        <f>"Variables that can take on a __"&amp;F4&amp;"__ number of distinct values. Specially when these values are __"&amp;F5&amp;"__ __"&amp;F6&amp;"__."</f>
        <v>Variables that can take on a __countable__ number of distinct values. Specially when these values are __whole__ __numbers__.</v>
      </c>
      <c r="B4" s="379"/>
      <c r="C4" s="379"/>
      <c r="D4" s="379"/>
      <c r="E4" s="379"/>
      <c r="F4" s="194" t="s">
        <v>4</v>
      </c>
      <c r="H4" s="379" t="str">
        <f>"Continuous distribution show the __"&amp;M4&amp;"__ __"&amp;M5&amp;"__ across all possible values of a continuous variable. Since there are __"&amp;M6&amp;"__ values, the probability of any __"&amp;M7&amp;"__ value is __"&amp;0&amp;"__; instead, we focus on intervals (areas)."</f>
        <v>Continuous distribution show the __probability__ __density__ across all possible values of a continuous variable. Since there are __infinite__ values, the probability of any __single__ value is __0__; instead, we focus on intervals (areas).</v>
      </c>
      <c r="I4" s="379"/>
      <c r="J4" s="379"/>
      <c r="K4" s="379"/>
      <c r="L4" s="379"/>
      <c r="M4" s="194" t="s">
        <v>5</v>
      </c>
      <c r="V4" s="379" t="str">
        <f>"They allow for precise __"&amp;Y4&amp;"__ of real-world __"&amp;Y5&amp;"__. They are __"&amp;Y6&amp;"__ for many statistical techniques like regression, confidence intervals, and __"&amp;Y7&amp;"__ testing."</f>
        <v>They allow for precise __modeling__ of real-world __measurements__. They are __foundation__ for many statistical techniques like regression, confidence intervals, and __hypothesis__ testing.</v>
      </c>
      <c r="W4" s="379"/>
      <c r="X4" s="379"/>
      <c r="Y4" s="194" t="s">
        <v>6</v>
      </c>
    </row>
    <row r="5" spans="1:38">
      <c r="A5" s="379"/>
      <c r="B5" s="379"/>
      <c r="C5" s="379"/>
      <c r="D5" s="379"/>
      <c r="E5" s="379"/>
      <c r="F5" s="194" t="s">
        <v>7</v>
      </c>
      <c r="H5" s="379"/>
      <c r="I5" s="379"/>
      <c r="J5" s="379"/>
      <c r="K5" s="379"/>
      <c r="L5" s="379"/>
      <c r="M5" s="194" t="s">
        <v>8</v>
      </c>
      <c r="V5" s="379"/>
      <c r="W5" s="379"/>
      <c r="X5" s="379"/>
      <c r="Y5" s="194" t="s">
        <v>9</v>
      </c>
    </row>
    <row r="6" spans="1:38">
      <c r="A6" s="379"/>
      <c r="B6" s="379"/>
      <c r="C6" s="379"/>
      <c r="D6" s="379"/>
      <c r="E6" s="379"/>
      <c r="F6" s="194" t="s">
        <v>10</v>
      </c>
      <c r="H6" s="379"/>
      <c r="I6" s="379"/>
      <c r="J6" s="379"/>
      <c r="K6" s="379"/>
      <c r="L6" s="379"/>
      <c r="M6" s="194" t="s">
        <v>11</v>
      </c>
      <c r="V6" s="379"/>
      <c r="W6" s="379"/>
      <c r="X6" s="379"/>
      <c r="Y6" s="194" t="s">
        <v>12</v>
      </c>
    </row>
    <row r="7" spans="1:38">
      <c r="A7" s="379"/>
      <c r="B7" s="379"/>
      <c r="C7" s="379"/>
      <c r="D7" s="379"/>
      <c r="E7" s="379"/>
      <c r="H7" s="379"/>
      <c r="I7" s="379"/>
      <c r="J7" s="379"/>
      <c r="K7" s="379"/>
      <c r="L7" s="379"/>
      <c r="M7" s="194" t="s">
        <v>13</v>
      </c>
      <c r="V7" s="379"/>
      <c r="W7" s="379"/>
      <c r="X7" s="379"/>
      <c r="Y7" s="194" t="s">
        <v>14</v>
      </c>
    </row>
    <row r="8" spans="1:38">
      <c r="H8" s="379"/>
      <c r="I8" s="379"/>
      <c r="J8" s="379"/>
      <c r="K8" s="379"/>
      <c r="L8" s="379"/>
      <c r="M8" s="194">
        <v>0</v>
      </c>
      <c r="V8" s="379"/>
      <c r="W8" s="379"/>
      <c r="X8" s="379"/>
      <c r="Y8" s="194"/>
    </row>
    <row r="9" spans="1:38">
      <c r="A9" s="380" t="s">
        <v>15</v>
      </c>
      <c r="B9" s="380"/>
      <c r="C9" s="380"/>
      <c r="D9" s="380"/>
      <c r="E9" s="380"/>
      <c r="F9" s="194" t="s">
        <v>1</v>
      </c>
      <c r="H9" s="379"/>
      <c r="I9" s="379"/>
      <c r="J9" s="379"/>
      <c r="K9" s="379"/>
      <c r="L9" s="379"/>
    </row>
    <row r="10" spans="1:38" ht="14.5" customHeight="1">
      <c r="A10" s="380" t="str">
        <f>"__"&amp;F10&amp;"__ of products sold."</f>
        <v>__Number__ of products sold.</v>
      </c>
      <c r="B10" s="380"/>
      <c r="C10" s="380"/>
      <c r="D10" s="380"/>
      <c r="E10" s="380"/>
      <c r="F10" s="194" t="s">
        <v>16</v>
      </c>
      <c r="O10" s="193"/>
      <c r="P10" s="193"/>
      <c r="Q10" s="193"/>
      <c r="R10" s="193"/>
      <c r="S10" s="193"/>
      <c r="V10" s="379" t="s">
        <v>17</v>
      </c>
      <c r="W10" s="379"/>
      <c r="X10" s="379"/>
      <c r="Y10" s="194" t="s">
        <v>1</v>
      </c>
    </row>
    <row r="11" spans="1:38" ht="14.5" customHeight="1">
      <c r="V11" s="379" t="str">
        <f>"Continuous __"&amp;Y11&amp;"__ density functions (like the normal distribution) describe how likely different ranges of values are. In hypothesis testing, we compare our __"&amp;Y12&amp;"__ test statistic (for example, a sample mean) against the __"&amp;Y13&amp;"__ distribution assuming the null hypothesis true."</f>
        <v>Continuous __probability__ density functions (like the normal distribution) describe how likely different ranges of values are. In hypothesis testing, we compare our __observed__ test statistic (for example, a sample mean) against the __density__ distribution assuming the null hypothesis true.</v>
      </c>
      <c r="W11" s="379"/>
      <c r="X11" s="379"/>
      <c r="Y11" s="194" t="s">
        <v>5</v>
      </c>
    </row>
    <row r="12" spans="1:38" ht="14.5" customHeight="1">
      <c r="A12" s="380" t="s">
        <v>18</v>
      </c>
      <c r="B12" s="380"/>
      <c r="C12" s="380"/>
      <c r="D12" s="380"/>
      <c r="E12" s="380"/>
      <c r="F12" s="194" t="s">
        <v>1</v>
      </c>
      <c r="V12" s="379"/>
      <c r="W12" s="379"/>
      <c r="X12" s="379"/>
      <c r="Y12" s="194" t="s">
        <v>19</v>
      </c>
    </row>
    <row r="13" spans="1:38">
      <c r="A13" s="379" t="str">
        <f>"Variables that can take on __"&amp;F13&amp;"__ value within a range. These values are typically __"&amp;F14&amp;"__, not counted, and can include __"&amp;F15&amp;"__."</f>
        <v>Variables that can take on __any__ value within a range. These values are typically __measured__, not counted, and can include __decimals__.</v>
      </c>
      <c r="B13" s="379"/>
      <c r="C13" s="379"/>
      <c r="D13" s="379"/>
      <c r="E13" s="379"/>
      <c r="F13" s="194" t="s">
        <v>20</v>
      </c>
      <c r="V13" s="379"/>
      <c r="W13" s="379"/>
      <c r="X13" s="379"/>
      <c r="Y13" s="194" t="s">
        <v>8</v>
      </c>
    </row>
    <row r="14" spans="1:38">
      <c r="A14" s="379"/>
      <c r="B14" s="379"/>
      <c r="C14" s="379"/>
      <c r="D14" s="379"/>
      <c r="E14" s="379"/>
      <c r="F14" s="194" t="s">
        <v>21</v>
      </c>
      <c r="V14" s="379"/>
      <c r="W14" s="379"/>
      <c r="X14" s="379"/>
      <c r="Y14" s="194"/>
    </row>
    <row r="15" spans="1:38">
      <c r="A15" s="379"/>
      <c r="B15" s="379"/>
      <c r="C15" s="379"/>
      <c r="D15" s="379"/>
      <c r="E15" s="379"/>
      <c r="F15" s="194" t="s">
        <v>22</v>
      </c>
      <c r="V15" s="379"/>
      <c r="W15" s="379"/>
      <c r="X15" s="379"/>
      <c r="Y15" s="194"/>
    </row>
    <row r="16" spans="1:38">
      <c r="A16" s="379"/>
      <c r="B16" s="379"/>
      <c r="C16" s="379"/>
      <c r="D16" s="379"/>
      <c r="E16" s="379"/>
    </row>
    <row r="17" spans="1:23">
      <c r="V17" s="193" t="s">
        <v>23</v>
      </c>
    </row>
    <row r="18" spans="1:23">
      <c r="A18" s="380" t="s">
        <v>15</v>
      </c>
      <c r="B18" s="380"/>
      <c r="C18" s="380"/>
      <c r="D18" s="380"/>
      <c r="E18" s="380"/>
      <c r="F18" s="194" t="s">
        <v>1</v>
      </c>
      <c r="V18" s="381" t="s">
        <v>24</v>
      </c>
    </row>
    <row r="19" spans="1:23">
      <c r="A19" s="380" t="str">
        <f>"__"&amp;F19&amp;"__Revenue"</f>
        <v>__Sales__Revenue</v>
      </c>
      <c r="B19" s="380"/>
      <c r="C19" s="380"/>
      <c r="D19" s="380"/>
      <c r="E19" s="380"/>
      <c r="F19" s="194" t="s">
        <v>25</v>
      </c>
      <c r="V19" s="381"/>
    </row>
    <row r="20" spans="1:23" ht="14.5" customHeight="1"/>
    <row r="21" spans="1:23" ht="14.5" customHeight="1">
      <c r="A21" s="379" t="s">
        <v>26</v>
      </c>
      <c r="B21" s="379"/>
      <c r="C21" s="379"/>
      <c r="D21" s="379"/>
      <c r="E21" s="379"/>
      <c r="H21" s="380" t="s">
        <v>27</v>
      </c>
      <c r="I21" s="380"/>
      <c r="J21" s="380"/>
      <c r="K21" s="380"/>
      <c r="L21" s="380"/>
      <c r="M21" s="194" t="s">
        <v>1</v>
      </c>
      <c r="O21" s="379" t="s">
        <v>28</v>
      </c>
      <c r="P21" s="379"/>
      <c r="Q21" s="379"/>
      <c r="R21" s="379"/>
      <c r="S21" s="379"/>
      <c r="T21" s="379"/>
      <c r="V21" s="193" t="s">
        <v>29</v>
      </c>
      <c r="W21" s="194" t="s">
        <v>30</v>
      </c>
    </row>
    <row r="22" spans="1:23">
      <c r="A22" s="379"/>
      <c r="B22" s="379"/>
      <c r="C22" s="379"/>
      <c r="D22" s="379"/>
      <c r="E22" s="379"/>
      <c r="F22" s="194" t="s">
        <v>1</v>
      </c>
      <c r="H22" s="379" t="str">
        <f>"In probability, “__"&amp;M22&amp;"__” means how much __"&amp;M23&amp;"__ is packed into an __"&amp;M24&amp;"__ (a range of numbers). A higher density  (the __"&amp;M25&amp;"__ the curve) at an area means values in the range are more __"&amp;M26&amp;"__, while lower density means they are less likely."</f>
        <v>In probability, “__density__” means how much __chance__ is packed into an __area__ (a range of numbers). A higher density  (the __taller__ the curve) at an area means values in the range are more __likely__, while lower density means they are less likely.</v>
      </c>
      <c r="I22" s="379"/>
      <c r="J22" s="379"/>
      <c r="K22" s="379"/>
      <c r="L22" s="379"/>
      <c r="M22" s="194" t="s">
        <v>8</v>
      </c>
      <c r="O22" s="379"/>
      <c r="P22" s="379"/>
      <c r="Q22" s="379"/>
      <c r="R22" s="379"/>
      <c r="S22" s="379"/>
      <c r="T22" s="379"/>
      <c r="V22" s="193" t="s">
        <v>31</v>
      </c>
      <c r="W22" s="194" t="s">
        <v>32</v>
      </c>
    </row>
    <row r="23" spans="1:23">
      <c r="A23" s="380" t="str">
        <f>"__"&amp;F23&amp;"__."</f>
        <v>__Continuous__.</v>
      </c>
      <c r="B23" s="380"/>
      <c r="C23" s="380"/>
      <c r="D23" s="380"/>
      <c r="E23" s="380"/>
      <c r="F23" s="194" t="s">
        <v>32</v>
      </c>
      <c r="H23" s="379"/>
      <c r="I23" s="379"/>
      <c r="J23" s="379"/>
      <c r="K23" s="379"/>
      <c r="L23" s="379"/>
      <c r="M23" s="194" t="s">
        <v>33</v>
      </c>
      <c r="O23" s="379"/>
      <c r="P23" s="379"/>
      <c r="Q23" s="379"/>
      <c r="R23" s="379"/>
      <c r="S23" s="379"/>
      <c r="T23" s="379"/>
      <c r="V23" s="193" t="s">
        <v>34</v>
      </c>
      <c r="W23" s="194" t="s">
        <v>30</v>
      </c>
    </row>
    <row r="24" spans="1:23">
      <c r="H24" s="379"/>
      <c r="I24" s="379"/>
      <c r="J24" s="379"/>
      <c r="K24" s="379"/>
      <c r="L24" s="379"/>
      <c r="M24" s="194" t="s">
        <v>35</v>
      </c>
      <c r="O24" s="379"/>
      <c r="P24" s="379"/>
      <c r="Q24" s="379"/>
      <c r="R24" s="379"/>
      <c r="S24" s="379"/>
      <c r="T24" s="379"/>
      <c r="V24" s="193" t="s">
        <v>36</v>
      </c>
      <c r="W24" s="194" t="s">
        <v>30</v>
      </c>
    </row>
    <row r="25" spans="1:23">
      <c r="A25" s="380" t="s">
        <v>37</v>
      </c>
      <c r="B25" s="380"/>
      <c r="C25" s="380"/>
      <c r="D25" s="380"/>
      <c r="E25" s="380"/>
      <c r="F25" s="194" t="s">
        <v>1</v>
      </c>
      <c r="H25" s="379"/>
      <c r="I25" s="379"/>
      <c r="J25" s="379"/>
      <c r="K25" s="379"/>
      <c r="L25" s="379"/>
      <c r="M25" s="194" t="s">
        <v>38</v>
      </c>
      <c r="V25" s="193" t="s">
        <v>39</v>
      </c>
      <c r="W25" s="194" t="s">
        <v>30</v>
      </c>
    </row>
    <row r="26" spans="1:23" ht="14.5" customHeight="1">
      <c r="A26" s="379" t="str">
        <f>"Discrete distributios show the __"&amp;F26&amp;"__ associated with specific, __"&amp;F27&amp;"__ outcomes of a discrete __"&amp;F28&amp;"__."</f>
        <v>Discrete distributios show the __probabilities__ associated with specific, __countable__ outcomes of a discrete __variable__.</v>
      </c>
      <c r="B26" s="379"/>
      <c r="C26" s="379"/>
      <c r="D26" s="379"/>
      <c r="E26" s="379"/>
      <c r="F26" s="194" t="s">
        <v>40</v>
      </c>
      <c r="H26" s="379"/>
      <c r="I26" s="379"/>
      <c r="J26" s="379"/>
      <c r="K26" s="379"/>
      <c r="L26" s="379"/>
      <c r="M26" s="194" t="s">
        <v>41</v>
      </c>
      <c r="O26" s="380" t="s">
        <v>42</v>
      </c>
      <c r="P26" s="380"/>
      <c r="Q26" s="380"/>
      <c r="R26" s="380"/>
      <c r="S26" s="380"/>
      <c r="T26" s="194" t="s">
        <v>1</v>
      </c>
      <c r="V26" s="193" t="s">
        <v>43</v>
      </c>
      <c r="W26" s="194" t="s">
        <v>32</v>
      </c>
    </row>
    <row r="27" spans="1:23" ht="14.5" customHeight="1">
      <c r="A27" s="379"/>
      <c r="B27" s="379"/>
      <c r="C27" s="379"/>
      <c r="D27" s="379"/>
      <c r="E27" s="379"/>
      <c r="F27" s="194" t="s">
        <v>4</v>
      </c>
      <c r="H27" s="379"/>
      <c r="I27" s="379"/>
      <c r="J27" s="379"/>
      <c r="K27" s="379"/>
      <c r="L27" s="379"/>
      <c r="O27" s="379" t="str">
        <f>"__"&amp;T27&amp;"__ are represented by the __"&amp;T28&amp;"__ under the __"&amp;T29&amp;"__ curve, and the area at a single point (which has no width) is zero. Instead, we calculate the probability that a value falls __"&amp;T30&amp;"__ a __"&amp;T31&amp;"__, like between 4.5 and 5.5."</f>
        <v>__Probabilities__ are represented by the __area__ under the __density__ curve, and the area at a single point (which has no width) is zero. Instead, we calculate the probability that a value falls __within__ a __range__, like between 4.5 and 5.5.</v>
      </c>
      <c r="P27" s="379"/>
      <c r="Q27" s="379"/>
      <c r="R27" s="379"/>
      <c r="S27" s="379"/>
      <c r="T27" s="194" t="s">
        <v>44</v>
      </c>
      <c r="V27" s="193" t="s">
        <v>45</v>
      </c>
      <c r="W27" s="194" t="s">
        <v>30</v>
      </c>
    </row>
    <row r="28" spans="1:23" ht="14.5" customHeight="1">
      <c r="A28" s="379"/>
      <c r="B28" s="379"/>
      <c r="C28" s="379"/>
      <c r="D28" s="379"/>
      <c r="E28" s="379"/>
      <c r="F28" s="194" t="s">
        <v>46</v>
      </c>
      <c r="O28" s="379"/>
      <c r="P28" s="379"/>
      <c r="Q28" s="379"/>
      <c r="R28" s="379"/>
      <c r="S28" s="379"/>
      <c r="T28" s="194" t="s">
        <v>35</v>
      </c>
      <c r="V28" s="193" t="s">
        <v>47</v>
      </c>
      <c r="W28" s="194" t="s">
        <v>30</v>
      </c>
    </row>
    <row r="29" spans="1:23" ht="14.5" customHeight="1">
      <c r="A29" s="379"/>
      <c r="B29" s="379"/>
      <c r="C29" s="379"/>
      <c r="D29" s="379"/>
      <c r="E29" s="379"/>
      <c r="H29" s="379" t="s">
        <v>48</v>
      </c>
      <c r="I29" s="379"/>
      <c r="J29" s="379"/>
      <c r="K29" s="379"/>
      <c r="L29" s="379"/>
      <c r="O29" s="379"/>
      <c r="P29" s="379"/>
      <c r="Q29" s="379"/>
      <c r="R29" s="379"/>
      <c r="S29" s="379"/>
      <c r="T29" s="194" t="s">
        <v>8</v>
      </c>
      <c r="V29" s="193" t="s">
        <v>49</v>
      </c>
      <c r="W29" s="194" t="s">
        <v>32</v>
      </c>
    </row>
    <row r="30" spans="1:23">
      <c r="H30" s="379"/>
      <c r="I30" s="379"/>
      <c r="J30" s="379"/>
      <c r="K30" s="379"/>
      <c r="L30" s="379"/>
      <c r="M30" s="194" t="s">
        <v>1</v>
      </c>
      <c r="O30" s="379"/>
      <c r="P30" s="379"/>
      <c r="Q30" s="379"/>
      <c r="R30" s="379"/>
      <c r="S30" s="379"/>
      <c r="T30" s="194" t="s">
        <v>50</v>
      </c>
      <c r="V30" s="193" t="s">
        <v>51</v>
      </c>
      <c r="W30" s="194" t="s">
        <v>30</v>
      </c>
    </row>
    <row r="31" spans="1:23">
      <c r="A31" s="380" t="s">
        <v>52</v>
      </c>
      <c r="B31" s="380"/>
      <c r="C31" s="380"/>
      <c r="D31" s="380"/>
      <c r="E31" s="380"/>
      <c r="F31" s="194" t="s">
        <v>1</v>
      </c>
      <c r="H31" s="379" t="str">
        <f>"In a continuous distribution, the number of possible values is __"&amp;M31&amp;"__ within any __"&amp;M32&amp;"__, even a small one. Because of this, the probability of any one __"&amp;M33&amp;"__ value is essentially __"&amp;M34&amp;"__."</f>
        <v>In a continuous distribution, the number of possible values is __infinite__ within any __interval__, even a small one. Because of this, the probability of any one __exact__ value is essentially __0__.</v>
      </c>
      <c r="I31" s="379"/>
      <c r="J31" s="379"/>
      <c r="K31" s="379"/>
      <c r="L31" s="379"/>
      <c r="M31" s="194" t="s">
        <v>11</v>
      </c>
      <c r="O31" s="379"/>
      <c r="P31" s="379"/>
      <c r="Q31" s="379"/>
      <c r="R31" s="379"/>
      <c r="S31" s="379"/>
      <c r="T31" s="194" t="s">
        <v>53</v>
      </c>
      <c r="V31" s="193" t="s">
        <v>54</v>
      </c>
      <c r="W31" s="194" t="s">
        <v>32</v>
      </c>
    </row>
    <row r="32" spans="1:23">
      <c r="A32" s="380" t="str">
        <f>"Binomial and __"&amp;F32&amp;"__."</f>
        <v>Binomial and __Poisson__.</v>
      </c>
      <c r="B32" s="380"/>
      <c r="C32" s="380"/>
      <c r="D32" s="380"/>
      <c r="E32" s="380"/>
      <c r="F32" s="194" t="s">
        <v>55</v>
      </c>
      <c r="H32" s="379"/>
      <c r="I32" s="379"/>
      <c r="J32" s="379"/>
      <c r="K32" s="379"/>
      <c r="L32" s="379"/>
      <c r="M32" s="194" t="s">
        <v>56</v>
      </c>
      <c r="O32" s="379"/>
      <c r="P32" s="379"/>
      <c r="Q32" s="379"/>
      <c r="R32" s="379"/>
      <c r="S32" s="379"/>
      <c r="V32" s="193" t="s">
        <v>57</v>
      </c>
      <c r="W32" s="194" t="s">
        <v>30</v>
      </c>
    </row>
    <row r="33" spans="8:23">
      <c r="H33" s="379"/>
      <c r="I33" s="379"/>
      <c r="J33" s="379"/>
      <c r="K33" s="379"/>
      <c r="L33" s="379"/>
      <c r="M33" s="194" t="s">
        <v>58</v>
      </c>
      <c r="V33" s="193" t="s">
        <v>59</v>
      </c>
      <c r="W33" s="194" t="s">
        <v>32</v>
      </c>
    </row>
    <row r="34" spans="8:23">
      <c r="H34" s="379"/>
      <c r="I34" s="379"/>
      <c r="J34" s="379"/>
      <c r="K34" s="379"/>
      <c r="L34" s="379"/>
      <c r="M34" s="194">
        <v>0</v>
      </c>
      <c r="V34" s="193" t="s">
        <v>60</v>
      </c>
      <c r="W34" s="194" t="s">
        <v>32</v>
      </c>
    </row>
    <row r="35" spans="8:23" ht="14.5" customHeight="1">
      <c r="H35" s="379"/>
      <c r="I35" s="379"/>
      <c r="J35" s="379"/>
      <c r="K35" s="379"/>
      <c r="L35" s="379"/>
      <c r="V35" s="193" t="s">
        <v>61</v>
      </c>
      <c r="W35" s="194" t="s">
        <v>32</v>
      </c>
    </row>
    <row r="36" spans="8:23">
      <c r="H36" s="379"/>
      <c r="I36" s="379"/>
      <c r="J36" s="379"/>
      <c r="K36" s="379"/>
      <c r="L36" s="379"/>
      <c r="V36" s="193" t="s">
        <v>62</v>
      </c>
      <c r="W36" s="194" t="s">
        <v>30</v>
      </c>
    </row>
    <row r="37" spans="8:23">
      <c r="V37" s="193" t="s">
        <v>63</v>
      </c>
      <c r="W37" s="194" t="s">
        <v>30</v>
      </c>
    </row>
    <row r="40" spans="8:23" ht="14.5" customHeight="1"/>
    <row r="42" spans="8:23" ht="14.5" customHeight="1"/>
    <row r="48" spans="8:23" ht="14.5" customHeight="1"/>
    <row r="54" spans="6:6" ht="14.5" customHeight="1"/>
    <row r="56" spans="6:6">
      <c r="F56" s="195"/>
    </row>
    <row r="57" spans="6:6">
      <c r="F57" s="195"/>
    </row>
    <row r="58" spans="6:6">
      <c r="F58" s="195"/>
    </row>
  </sheetData>
  <mergeCells count="28">
    <mergeCell ref="A18:E18"/>
    <mergeCell ref="V18:V19"/>
    <mergeCell ref="A19:E19"/>
    <mergeCell ref="A3:E3"/>
    <mergeCell ref="H3:L3"/>
    <mergeCell ref="V3:X3"/>
    <mergeCell ref="A4:E7"/>
    <mergeCell ref="H4:L9"/>
    <mergeCell ref="V4:X8"/>
    <mergeCell ref="A9:E9"/>
    <mergeCell ref="A10:E10"/>
    <mergeCell ref="V10:X10"/>
    <mergeCell ref="V11:X15"/>
    <mergeCell ref="A12:E12"/>
    <mergeCell ref="A13:E16"/>
    <mergeCell ref="O21:T24"/>
    <mergeCell ref="H22:L27"/>
    <mergeCell ref="A23:E23"/>
    <mergeCell ref="A25:E25"/>
    <mergeCell ref="A26:E29"/>
    <mergeCell ref="O26:S26"/>
    <mergeCell ref="O27:S32"/>
    <mergeCell ref="H29:L30"/>
    <mergeCell ref="A31:E31"/>
    <mergeCell ref="H31:L36"/>
    <mergeCell ref="A32:E32"/>
    <mergeCell ref="A21:E22"/>
    <mergeCell ref="H21:L21"/>
  </mergeCells>
  <conditionalFormatting sqref="A1:A2">
    <cfRule type="expression" dxfId="98" priority="8">
      <formula>$A$2/$B$2&gt;=0.076</formula>
    </cfRule>
  </conditionalFormatting>
  <conditionalFormatting sqref="B1:B2">
    <cfRule type="expression" dxfId="97" priority="9">
      <formula>$A$2/$B$2&gt;=0.153</formula>
    </cfRule>
  </conditionalFormatting>
  <conditionalFormatting sqref="C1:C2">
    <cfRule type="expression" dxfId="96" priority="10">
      <formula>$A$2/$B$2&gt;=0.23</formula>
    </cfRule>
  </conditionalFormatting>
  <conditionalFormatting sqref="D1:D2">
    <cfRule type="expression" dxfId="95" priority="11">
      <formula>$A$2/$B$2&gt;=0.307</formula>
    </cfRule>
  </conditionalFormatting>
  <conditionalFormatting sqref="E1:E2">
    <cfRule type="expression" dxfId="94" priority="12">
      <formula>$A$2/$B$2&gt;=0.384</formula>
    </cfRule>
  </conditionalFormatting>
  <conditionalFormatting sqref="F1:F2">
    <cfRule type="expression" dxfId="93" priority="13">
      <formula>$A$2/$B$2&gt;=0.461</formula>
    </cfRule>
  </conditionalFormatting>
  <conditionalFormatting sqref="G1:G2">
    <cfRule type="expression" dxfId="92" priority="14">
      <formula>$A$2/$B$2&gt;=0.538</formula>
    </cfRule>
  </conditionalFormatting>
  <conditionalFormatting sqref="H1:H2">
    <cfRule type="expression" dxfId="91" priority="15">
      <formula>$A$2/$B$2&gt;=0.615</formula>
    </cfRule>
  </conditionalFormatting>
  <conditionalFormatting sqref="I1:P2">
    <cfRule type="expression" dxfId="90" priority="16">
      <formula>$A$2/$B$2&gt;=0.692</formula>
    </cfRule>
  </conditionalFormatting>
  <conditionalFormatting sqref="L1">
    <cfRule type="expression" dxfId="89" priority="4">
      <formula>$A$2/$B$2&gt;=0.846</formula>
    </cfRule>
  </conditionalFormatting>
  <conditionalFormatting sqref="O1">
    <cfRule type="expression" dxfId="88" priority="7">
      <formula>$A$2/$B$2&gt;=0.846</formula>
    </cfRule>
  </conditionalFormatting>
  <conditionalFormatting sqref="P1">
    <cfRule type="expression" dxfId="87" priority="2">
      <formula>$P$1&lt;&gt;""</formula>
    </cfRule>
  </conditionalFormatting>
  <conditionalFormatting sqref="Q1:R1 A1:O2 X1:AO2 P2:R2">
    <cfRule type="expression" dxfId="86" priority="1">
      <formula>$P$1="Feedback OFF"</formula>
    </cfRule>
  </conditionalFormatting>
  <conditionalFormatting sqref="Q1:R2">
    <cfRule type="expression" dxfId="85" priority="3">
      <formula>$A$2/$B$2&gt;=0.846</formula>
    </cfRule>
  </conditionalFormatting>
  <conditionalFormatting sqref="X1:AF1 AH1:AK1 AM1:AO1 X2:AO2">
    <cfRule type="expression" dxfId="84" priority="17">
      <formula>$A$2/$B$2&gt;=1</formula>
    </cfRule>
  </conditionalFormatting>
  <conditionalFormatting sqref="AG1">
    <cfRule type="expression" dxfId="83" priority="6">
      <formula>$A$2/$B$2&gt;=0.846</formula>
    </cfRule>
  </conditionalFormatting>
  <conditionalFormatting sqref="AL1">
    <cfRule type="expression" dxfId="82" priority="5">
      <formula>$A$2/$B$2&gt;=0.846</formula>
    </cfRule>
  </conditionalFormatting>
  <dataValidations count="2">
    <dataValidation type="list" allowBlank="1" showInputMessage="1" showErrorMessage="1" sqref="W21:W37" xr:uid="{015B113B-CA00-46E7-BA9F-373D13A09B91}">
      <formula1>"Discrete, Continuous"</formula1>
    </dataValidation>
    <dataValidation type="list" allowBlank="1" showInputMessage="1" showErrorMessage="1" sqref="P1" xr:uid="{B53BBFCC-3285-4ACB-B45E-144781177985}">
      <formula1>"Feedback ON, Taunting ON, Feedback OFF"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984F25-CE7A-4437-B893-72C904548370}">
  <sheetPr>
    <tabColor rgb="FF4FADEA"/>
  </sheetPr>
  <dimension ref="A3:AC47"/>
  <sheetViews>
    <sheetView topLeftCell="A19" workbookViewId="0">
      <selection activeCell="G12" sqref="G12"/>
    </sheetView>
  </sheetViews>
  <sheetFormatPr defaultRowHeight="7"/>
  <cols>
    <col min="1" max="4" width="8.7265625" style="193"/>
    <col min="5" max="5" width="9.26953125" style="193" customWidth="1"/>
    <col min="6" max="6" width="12.26953125" style="193" bestFit="1" customWidth="1"/>
    <col min="7" max="12" width="8.7265625" style="193"/>
    <col min="13" max="13" width="12.1796875" style="193" bestFit="1" customWidth="1"/>
    <col min="14" max="14" width="8.7265625" style="193"/>
    <col min="15" max="15" width="57.36328125" style="193" customWidth="1"/>
    <col min="16" max="16" width="3.1796875" style="193" customWidth="1"/>
    <col min="17" max="18" width="8.81640625" style="193" bestFit="1" customWidth="1"/>
    <col min="19" max="19" width="19.453125" style="193" bestFit="1" customWidth="1"/>
    <col min="20" max="23" width="8.7265625" style="193"/>
    <col min="24" max="24" width="17.1796875" style="193" bestFit="1" customWidth="1"/>
    <col min="25" max="25" width="17" style="193" bestFit="1" customWidth="1"/>
    <col min="26" max="26" width="8.81640625" style="193" bestFit="1" customWidth="1"/>
    <col min="27" max="28" width="8.7265625" style="193"/>
    <col min="29" max="29" width="10.1796875" style="193" bestFit="1" customWidth="1"/>
    <col min="30" max="16384" width="8.7265625" style="193"/>
  </cols>
  <sheetData>
    <row r="3" spans="1:29" ht="14.5" customHeight="1">
      <c r="A3" s="380">
        <v>0</v>
      </c>
      <c r="B3" s="380"/>
      <c r="C3" s="380"/>
      <c r="D3" s="380"/>
      <c r="E3" s="380"/>
      <c r="F3" s="194">
        <v>0</v>
      </c>
      <c r="H3" s="379">
        <v>0</v>
      </c>
      <c r="I3" s="379"/>
      <c r="J3" s="379"/>
      <c r="K3" s="379"/>
      <c r="L3" s="379"/>
      <c r="M3" s="194"/>
      <c r="O3" s="193">
        <v>0</v>
      </c>
      <c r="X3" s="380">
        <v>0</v>
      </c>
      <c r="Y3" s="380"/>
      <c r="Z3" s="380"/>
      <c r="AA3" s="380"/>
      <c r="AB3" s="380"/>
      <c r="AC3" s="194">
        <v>0</v>
      </c>
    </row>
    <row r="4" spans="1:29" ht="14.5" customHeight="1">
      <c r="A4" s="379">
        <v>0</v>
      </c>
      <c r="B4" s="379"/>
      <c r="C4" s="379"/>
      <c r="D4" s="379"/>
      <c r="E4" s="379"/>
      <c r="F4" s="194">
        <v>1</v>
      </c>
      <c r="H4" s="379"/>
      <c r="I4" s="379"/>
      <c r="J4" s="379"/>
      <c r="K4" s="379"/>
      <c r="L4" s="379"/>
      <c r="M4" s="194">
        <v>0</v>
      </c>
      <c r="O4" s="381">
        <v>0</v>
      </c>
      <c r="X4" s="379">
        <v>0</v>
      </c>
      <c r="Y4" s="379"/>
      <c r="Z4" s="379"/>
      <c r="AA4" s="379"/>
      <c r="AB4" s="379"/>
      <c r="AC4" s="194">
        <v>1</v>
      </c>
    </row>
    <row r="5" spans="1:29" ht="14.5" customHeight="1">
      <c r="A5" s="379"/>
      <c r="B5" s="379"/>
      <c r="C5" s="379"/>
      <c r="D5" s="379"/>
      <c r="E5" s="379"/>
      <c r="F5" s="194">
        <v>1</v>
      </c>
      <c r="H5" s="379">
        <v>0</v>
      </c>
      <c r="I5" s="379"/>
      <c r="J5" s="379"/>
      <c r="K5" s="379"/>
      <c r="L5" s="379"/>
      <c r="M5" s="194">
        <v>1</v>
      </c>
      <c r="O5" s="381"/>
      <c r="X5" s="379"/>
      <c r="Y5" s="379"/>
      <c r="Z5" s="379"/>
      <c r="AA5" s="379"/>
      <c r="AB5" s="379"/>
      <c r="AC5" s="194">
        <v>1</v>
      </c>
    </row>
    <row r="6" spans="1:29">
      <c r="A6" s="379"/>
      <c r="B6" s="379"/>
      <c r="C6" s="379"/>
      <c r="D6" s="379"/>
      <c r="E6" s="379"/>
      <c r="F6" s="194">
        <v>1</v>
      </c>
      <c r="H6" s="379"/>
      <c r="I6" s="379"/>
      <c r="J6" s="379"/>
      <c r="K6" s="379"/>
      <c r="L6" s="379"/>
      <c r="M6" s="194">
        <v>1</v>
      </c>
      <c r="X6" s="379"/>
      <c r="Y6" s="379"/>
      <c r="Z6" s="379"/>
      <c r="AA6" s="379"/>
      <c r="AB6" s="379"/>
      <c r="AC6" s="194">
        <v>1</v>
      </c>
    </row>
    <row r="7" spans="1:29">
      <c r="A7" s="379"/>
      <c r="B7" s="379"/>
      <c r="C7" s="379"/>
      <c r="D7" s="379"/>
      <c r="E7" s="379"/>
      <c r="F7" s="194">
        <v>1</v>
      </c>
      <c r="H7" s="379"/>
      <c r="I7" s="379"/>
      <c r="J7" s="379"/>
      <c r="K7" s="379"/>
      <c r="L7" s="379"/>
      <c r="M7" s="194">
        <v>1</v>
      </c>
      <c r="O7" s="407">
        <v>0</v>
      </c>
      <c r="P7" s="407"/>
      <c r="Q7" s="407"/>
      <c r="X7" s="379"/>
      <c r="Y7" s="379"/>
      <c r="Z7" s="379"/>
      <c r="AA7" s="379"/>
      <c r="AB7" s="379"/>
      <c r="AC7" s="194">
        <v>1</v>
      </c>
    </row>
    <row r="8" spans="1:29">
      <c r="H8" s="379"/>
      <c r="I8" s="379"/>
      <c r="J8" s="379"/>
      <c r="K8" s="379"/>
      <c r="L8" s="379"/>
      <c r="M8" s="194">
        <v>1</v>
      </c>
      <c r="O8" s="198">
        <v>0</v>
      </c>
      <c r="P8" s="198">
        <v>0</v>
      </c>
      <c r="Q8" s="203">
        <v>0</v>
      </c>
    </row>
    <row r="9" spans="1:29">
      <c r="A9" s="379">
        <v>0</v>
      </c>
      <c r="B9" s="379"/>
      <c r="C9" s="379"/>
      <c r="D9" s="379"/>
      <c r="E9" s="379"/>
      <c r="F9" s="194"/>
      <c r="H9" s="379"/>
      <c r="I9" s="379"/>
      <c r="J9" s="379"/>
      <c r="K9" s="379"/>
      <c r="L9" s="379"/>
      <c r="M9" s="194">
        <v>1</v>
      </c>
      <c r="O9" s="198">
        <v>0</v>
      </c>
      <c r="P9" s="198">
        <v>0</v>
      </c>
      <c r="Q9" s="204">
        <v>0</v>
      </c>
      <c r="X9" s="380">
        <v>0</v>
      </c>
      <c r="Y9" s="380"/>
      <c r="Z9" s="380"/>
      <c r="AA9" s="380"/>
      <c r="AB9" s="380"/>
    </row>
    <row r="10" spans="1:29" ht="14.5" customHeight="1">
      <c r="A10" s="379"/>
      <c r="B10" s="379"/>
      <c r="C10" s="379"/>
      <c r="D10" s="379"/>
      <c r="E10" s="379"/>
      <c r="F10" s="194">
        <v>0</v>
      </c>
      <c r="H10" s="379"/>
      <c r="I10" s="379"/>
      <c r="J10" s="379"/>
      <c r="K10" s="379"/>
      <c r="L10" s="379"/>
      <c r="M10" s="194"/>
      <c r="X10" s="380">
        <v>0</v>
      </c>
      <c r="Y10" s="380"/>
      <c r="Z10" s="380"/>
      <c r="AA10" s="380"/>
      <c r="AB10" s="380"/>
    </row>
    <row r="11" spans="1:29" ht="14.5" customHeight="1">
      <c r="A11" s="379">
        <v>0</v>
      </c>
      <c r="B11" s="379"/>
      <c r="C11" s="379"/>
      <c r="D11" s="379"/>
      <c r="E11" s="379"/>
      <c r="F11" s="194">
        <v>1</v>
      </c>
      <c r="O11" s="407">
        <v>0</v>
      </c>
      <c r="P11" s="407"/>
      <c r="Q11" s="198">
        <v>0</v>
      </c>
      <c r="R11" s="198">
        <v>0</v>
      </c>
      <c r="S11" s="198">
        <v>0</v>
      </c>
    </row>
    <row r="12" spans="1:29" ht="14.5" customHeight="1">
      <c r="A12" s="379"/>
      <c r="B12" s="379"/>
      <c r="C12" s="379"/>
      <c r="D12" s="379"/>
      <c r="E12" s="379"/>
      <c r="F12" s="194">
        <v>1</v>
      </c>
      <c r="H12" s="380">
        <v>0</v>
      </c>
      <c r="I12" s="380"/>
      <c r="J12" s="380"/>
      <c r="K12" s="380"/>
      <c r="L12" s="380"/>
      <c r="M12" s="194">
        <v>0</v>
      </c>
      <c r="O12" s="407">
        <v>0</v>
      </c>
      <c r="P12" s="407"/>
      <c r="Q12" s="198">
        <v>0</v>
      </c>
      <c r="R12" s="198">
        <v>0</v>
      </c>
      <c r="S12" s="205">
        <v>1</v>
      </c>
      <c r="X12" s="379">
        <v>0</v>
      </c>
      <c r="Y12" s="379"/>
      <c r="Z12" s="379"/>
      <c r="AA12" s="379"/>
      <c r="AB12" s="379"/>
      <c r="AC12" s="194"/>
    </row>
    <row r="13" spans="1:29">
      <c r="H13" s="379">
        <v>0</v>
      </c>
      <c r="I13" s="379"/>
      <c r="J13" s="379"/>
      <c r="K13" s="379"/>
      <c r="L13" s="379"/>
      <c r="M13" s="194">
        <v>1</v>
      </c>
      <c r="O13" s="407">
        <v>0</v>
      </c>
      <c r="P13" s="407"/>
      <c r="Q13" s="198">
        <v>0</v>
      </c>
      <c r="R13" s="198">
        <v>0</v>
      </c>
      <c r="S13" s="205">
        <v>1</v>
      </c>
      <c r="T13" s="407">
        <v>0</v>
      </c>
      <c r="U13" s="407"/>
      <c r="V13" s="407"/>
      <c r="X13" s="379"/>
      <c r="Y13" s="379"/>
      <c r="Z13" s="379"/>
      <c r="AA13" s="379"/>
      <c r="AB13" s="379"/>
      <c r="AC13" s="194">
        <v>0</v>
      </c>
    </row>
    <row r="14" spans="1:29">
      <c r="A14" s="379">
        <v>0</v>
      </c>
      <c r="B14" s="379"/>
      <c r="C14" s="379"/>
      <c r="D14" s="379"/>
      <c r="E14" s="379"/>
      <c r="F14" s="194"/>
      <c r="H14" s="379"/>
      <c r="I14" s="379"/>
      <c r="J14" s="379"/>
      <c r="K14" s="379"/>
      <c r="L14" s="379"/>
      <c r="M14" s="194">
        <v>1</v>
      </c>
      <c r="O14" s="407">
        <v>0</v>
      </c>
      <c r="P14" s="407"/>
      <c r="Q14" s="198">
        <v>0</v>
      </c>
      <c r="R14" s="198">
        <v>0</v>
      </c>
      <c r="S14" s="206">
        <v>1</v>
      </c>
      <c r="T14" s="407">
        <v>0</v>
      </c>
      <c r="U14" s="407"/>
      <c r="V14" s="407"/>
      <c r="X14" s="379">
        <v>0</v>
      </c>
      <c r="Y14" s="379"/>
      <c r="Z14" s="379"/>
      <c r="AA14" s="379"/>
      <c r="AB14" s="379"/>
      <c r="AC14" s="194">
        <v>1</v>
      </c>
    </row>
    <row r="15" spans="1:29">
      <c r="A15" s="379"/>
      <c r="B15" s="379"/>
      <c r="C15" s="379"/>
      <c r="D15" s="379"/>
      <c r="E15" s="379"/>
      <c r="F15" s="194">
        <v>0</v>
      </c>
      <c r="H15" s="379"/>
      <c r="I15" s="379"/>
      <c r="J15" s="379"/>
      <c r="K15" s="379"/>
      <c r="L15" s="379"/>
      <c r="M15" s="194">
        <v>1</v>
      </c>
      <c r="O15" s="407">
        <v>0</v>
      </c>
      <c r="P15" s="407"/>
      <c r="Q15" s="198">
        <v>0</v>
      </c>
      <c r="R15" s="198">
        <v>0</v>
      </c>
      <c r="S15" s="206">
        <v>1</v>
      </c>
      <c r="T15" s="407">
        <v>0</v>
      </c>
      <c r="U15" s="407"/>
      <c r="V15" s="407"/>
      <c r="X15" s="379"/>
      <c r="Y15" s="379"/>
      <c r="Z15" s="379"/>
      <c r="AA15" s="379"/>
      <c r="AB15" s="379"/>
      <c r="AC15" s="194">
        <v>1</v>
      </c>
    </row>
    <row r="16" spans="1:29">
      <c r="A16" s="380">
        <v>0</v>
      </c>
      <c r="B16" s="380"/>
      <c r="C16" s="380"/>
      <c r="D16" s="380"/>
      <c r="E16" s="380"/>
      <c r="F16" s="194">
        <v>1</v>
      </c>
      <c r="O16" s="407">
        <v>0</v>
      </c>
      <c r="P16" s="407"/>
      <c r="Q16" s="198">
        <v>0</v>
      </c>
      <c r="R16" s="198">
        <v>0</v>
      </c>
      <c r="S16" s="206">
        <v>1</v>
      </c>
      <c r="T16" s="407">
        <v>0</v>
      </c>
      <c r="U16" s="407"/>
      <c r="V16" s="407"/>
    </row>
    <row r="17" spans="1:28" ht="14.5" customHeight="1">
      <c r="H17" s="379">
        <v>0</v>
      </c>
      <c r="I17" s="379"/>
      <c r="J17" s="379"/>
      <c r="K17" s="379"/>
      <c r="L17" s="379"/>
      <c r="M17" s="194"/>
      <c r="O17" s="407">
        <v>0</v>
      </c>
      <c r="P17" s="407"/>
      <c r="Q17" s="198">
        <v>0</v>
      </c>
      <c r="R17" s="198">
        <v>0</v>
      </c>
      <c r="S17" s="206">
        <v>1</v>
      </c>
      <c r="X17" s="408">
        <v>0</v>
      </c>
      <c r="Y17" s="408"/>
      <c r="Z17" s="408"/>
      <c r="AA17" s="408"/>
      <c r="AB17" s="408"/>
    </row>
    <row r="18" spans="1:28" ht="14.5" customHeight="1">
      <c r="A18" s="379">
        <v>0</v>
      </c>
      <c r="B18" s="379"/>
      <c r="C18" s="379"/>
      <c r="D18" s="379"/>
      <c r="E18" s="379"/>
      <c r="F18" s="194"/>
      <c r="H18" s="379"/>
      <c r="I18" s="379"/>
      <c r="J18" s="379"/>
      <c r="K18" s="379"/>
      <c r="L18" s="379"/>
      <c r="M18" s="194">
        <v>0</v>
      </c>
      <c r="X18" s="408">
        <v>0</v>
      </c>
      <c r="Y18" s="408"/>
      <c r="Z18" s="408"/>
      <c r="AA18" s="408"/>
      <c r="AB18" s="408"/>
    </row>
    <row r="19" spans="1:28">
      <c r="A19" s="379"/>
      <c r="B19" s="379"/>
      <c r="C19" s="379"/>
      <c r="D19" s="379"/>
      <c r="E19" s="379"/>
      <c r="F19" s="194">
        <v>0</v>
      </c>
      <c r="H19" s="380">
        <v>0</v>
      </c>
      <c r="I19" s="380"/>
      <c r="J19" s="380"/>
      <c r="K19" s="380"/>
      <c r="L19" s="380"/>
      <c r="M19" s="194">
        <v>1</v>
      </c>
      <c r="O19" s="193">
        <v>0</v>
      </c>
    </row>
    <row r="20" spans="1:28" ht="14.5" customHeight="1">
      <c r="A20" s="379">
        <v>0</v>
      </c>
      <c r="B20" s="379"/>
      <c r="C20" s="379"/>
      <c r="D20" s="379"/>
      <c r="E20" s="379"/>
      <c r="F20" s="194">
        <v>1</v>
      </c>
      <c r="O20" s="381">
        <v>0</v>
      </c>
      <c r="X20" s="407">
        <v>0</v>
      </c>
      <c r="Y20" s="407"/>
      <c r="Z20" s="407"/>
    </row>
    <row r="21" spans="1:28" ht="14.5" customHeight="1">
      <c r="A21" s="379"/>
      <c r="B21" s="379"/>
      <c r="C21" s="379"/>
      <c r="D21" s="379"/>
      <c r="E21" s="379"/>
      <c r="F21" s="194">
        <v>1</v>
      </c>
      <c r="H21" s="379">
        <v>0</v>
      </c>
      <c r="I21" s="379"/>
      <c r="J21" s="379"/>
      <c r="K21" s="379"/>
      <c r="L21" s="379"/>
      <c r="M21" s="194"/>
      <c r="O21" s="381"/>
      <c r="X21" s="198">
        <v>0</v>
      </c>
      <c r="Y21" s="198">
        <v>0</v>
      </c>
      <c r="Z21" s="203">
        <v>0</v>
      </c>
    </row>
    <row r="22" spans="1:28" ht="14.5" customHeight="1">
      <c r="A22" s="379"/>
      <c r="B22" s="379"/>
      <c r="C22" s="379"/>
      <c r="D22" s="379"/>
      <c r="E22" s="379"/>
      <c r="F22" s="194">
        <v>1</v>
      </c>
      <c r="H22" s="379"/>
      <c r="I22" s="379"/>
      <c r="J22" s="379"/>
      <c r="K22" s="379"/>
      <c r="L22" s="379"/>
      <c r="M22" s="194">
        <v>0</v>
      </c>
      <c r="X22" s="198">
        <v>0</v>
      </c>
      <c r="Y22" s="198">
        <v>0</v>
      </c>
      <c r="Z22" s="204">
        <v>0</v>
      </c>
    </row>
    <row r="23" spans="1:28" ht="14.5" customHeight="1">
      <c r="A23" s="379"/>
      <c r="B23" s="379"/>
      <c r="C23" s="379"/>
      <c r="D23" s="379"/>
      <c r="E23" s="379"/>
      <c r="F23" s="194">
        <v>1</v>
      </c>
      <c r="H23" s="380">
        <v>0</v>
      </c>
      <c r="I23" s="380"/>
      <c r="J23" s="380"/>
      <c r="K23" s="380"/>
      <c r="L23" s="380"/>
      <c r="M23" s="194">
        <v>1</v>
      </c>
      <c r="O23" s="407">
        <v>0</v>
      </c>
      <c r="P23" s="407"/>
      <c r="Q23" s="407"/>
    </row>
    <row r="24" spans="1:28" ht="14.5" customHeight="1">
      <c r="A24" s="379"/>
      <c r="B24" s="379"/>
      <c r="C24" s="379"/>
      <c r="D24" s="379"/>
      <c r="E24" s="379"/>
      <c r="F24" s="194"/>
      <c r="O24" s="198">
        <v>0</v>
      </c>
      <c r="P24" s="198">
        <v>0</v>
      </c>
      <c r="Q24" s="203">
        <v>0</v>
      </c>
      <c r="X24" s="207">
        <v>0</v>
      </c>
      <c r="Y24" s="208">
        <v>0</v>
      </c>
    </row>
    <row r="25" spans="1:28">
      <c r="H25" s="380">
        <v>0</v>
      </c>
      <c r="I25" s="380"/>
      <c r="J25" s="380"/>
      <c r="K25" s="380"/>
      <c r="L25" s="380"/>
      <c r="M25" s="194">
        <v>0</v>
      </c>
      <c r="O25" s="198">
        <v>0</v>
      </c>
      <c r="P25" s="198">
        <v>0</v>
      </c>
      <c r="Q25" s="204">
        <v>0</v>
      </c>
      <c r="X25" s="209">
        <v>0</v>
      </c>
      <c r="Y25" s="210">
        <v>1</v>
      </c>
    </row>
    <row r="26" spans="1:28" ht="14.5" customHeight="1">
      <c r="A26" s="379">
        <v>0</v>
      </c>
      <c r="B26" s="379"/>
      <c r="C26" s="379"/>
      <c r="D26" s="379"/>
      <c r="E26" s="379"/>
      <c r="F26" s="194"/>
      <c r="H26" s="379">
        <v>0</v>
      </c>
      <c r="I26" s="379"/>
      <c r="J26" s="379"/>
      <c r="K26" s="379"/>
      <c r="L26" s="379"/>
      <c r="M26" s="194">
        <v>1</v>
      </c>
      <c r="X26" s="209">
        <v>0</v>
      </c>
      <c r="Y26" s="210">
        <v>1</v>
      </c>
    </row>
    <row r="27" spans="1:28">
      <c r="A27" s="379"/>
      <c r="B27" s="379"/>
      <c r="C27" s="379"/>
      <c r="D27" s="379"/>
      <c r="E27" s="379"/>
      <c r="F27" s="194">
        <v>0</v>
      </c>
      <c r="H27" s="379"/>
      <c r="I27" s="379"/>
      <c r="J27" s="379"/>
      <c r="K27" s="379"/>
      <c r="L27" s="379"/>
      <c r="M27" s="194">
        <v>1</v>
      </c>
      <c r="O27" s="407">
        <v>0</v>
      </c>
      <c r="P27" s="407"/>
      <c r="Q27" s="198">
        <v>0</v>
      </c>
      <c r="R27" s="198">
        <v>0</v>
      </c>
      <c r="S27" s="198">
        <v>0</v>
      </c>
      <c r="X27" s="209">
        <v>0</v>
      </c>
      <c r="Y27" s="210">
        <v>0</v>
      </c>
    </row>
    <row r="28" spans="1:28" ht="14.5" customHeight="1">
      <c r="A28" s="379">
        <v>0</v>
      </c>
      <c r="B28" s="379"/>
      <c r="C28" s="379"/>
      <c r="D28" s="379"/>
      <c r="E28" s="379"/>
      <c r="F28" s="194">
        <v>1</v>
      </c>
      <c r="H28" s="379"/>
      <c r="I28" s="379"/>
      <c r="J28" s="379"/>
      <c r="K28" s="379"/>
      <c r="L28" s="379"/>
      <c r="M28" s="194">
        <v>1</v>
      </c>
      <c r="O28" s="407">
        <v>0</v>
      </c>
      <c r="P28" s="407"/>
      <c r="Q28" s="198">
        <v>0</v>
      </c>
      <c r="R28" s="198">
        <v>0</v>
      </c>
      <c r="S28" s="205">
        <v>1</v>
      </c>
      <c r="X28" s="209">
        <v>0</v>
      </c>
      <c r="Y28" s="210">
        <v>0</v>
      </c>
    </row>
    <row r="29" spans="1:28" ht="14.5" customHeight="1">
      <c r="A29" s="379"/>
      <c r="B29" s="379"/>
      <c r="C29" s="379"/>
      <c r="D29" s="379"/>
      <c r="E29" s="379"/>
      <c r="F29" s="194">
        <v>1</v>
      </c>
      <c r="H29" s="379"/>
      <c r="I29" s="379"/>
      <c r="J29" s="379"/>
      <c r="K29" s="379"/>
      <c r="L29" s="379"/>
      <c r="M29" s="194">
        <v>1</v>
      </c>
      <c r="O29" s="407">
        <v>0</v>
      </c>
      <c r="P29" s="407"/>
      <c r="Q29" s="198">
        <v>0</v>
      </c>
      <c r="R29" s="198">
        <v>0</v>
      </c>
      <c r="S29" s="205">
        <v>1</v>
      </c>
      <c r="T29" s="407">
        <v>0</v>
      </c>
      <c r="U29" s="407"/>
      <c r="V29" s="407"/>
      <c r="X29" s="209">
        <v>0</v>
      </c>
      <c r="Y29" s="210">
        <v>0</v>
      </c>
    </row>
    <row r="30" spans="1:28">
      <c r="A30" s="379"/>
      <c r="B30" s="379"/>
      <c r="C30" s="379"/>
      <c r="D30" s="379"/>
      <c r="E30" s="379"/>
      <c r="F30" s="194">
        <v>1</v>
      </c>
      <c r="H30" s="379"/>
      <c r="I30" s="379"/>
      <c r="J30" s="379"/>
      <c r="K30" s="379"/>
      <c r="L30" s="379"/>
      <c r="M30" s="194"/>
      <c r="O30" s="407">
        <v>0</v>
      </c>
      <c r="P30" s="407"/>
      <c r="Q30" s="198">
        <v>0</v>
      </c>
      <c r="R30" s="198">
        <v>0</v>
      </c>
      <c r="S30" s="206">
        <v>1</v>
      </c>
      <c r="T30" s="407">
        <v>0</v>
      </c>
      <c r="U30" s="407"/>
      <c r="V30" s="407"/>
      <c r="X30" s="209">
        <v>0</v>
      </c>
      <c r="Y30" s="210">
        <v>0</v>
      </c>
    </row>
    <row r="31" spans="1:28">
      <c r="A31" s="379"/>
      <c r="B31" s="379"/>
      <c r="C31" s="379"/>
      <c r="D31" s="379"/>
      <c r="E31" s="379"/>
      <c r="F31" s="194">
        <v>1</v>
      </c>
      <c r="O31" s="407">
        <v>0</v>
      </c>
      <c r="P31" s="407"/>
      <c r="Q31" s="198">
        <v>0</v>
      </c>
      <c r="R31" s="198">
        <v>0</v>
      </c>
      <c r="S31" s="206">
        <v>0</v>
      </c>
      <c r="T31" s="407">
        <v>0</v>
      </c>
      <c r="U31" s="407"/>
      <c r="V31" s="407"/>
      <c r="X31" s="209">
        <v>0</v>
      </c>
      <c r="Y31" s="210">
        <v>0</v>
      </c>
    </row>
    <row r="32" spans="1:28" ht="14.5" customHeight="1">
      <c r="A32" s="379"/>
      <c r="B32" s="379"/>
      <c r="C32" s="379"/>
      <c r="D32" s="379"/>
      <c r="E32" s="379"/>
      <c r="F32" s="194"/>
      <c r="H32" s="379">
        <v>0</v>
      </c>
      <c r="I32" s="379"/>
      <c r="J32" s="379"/>
      <c r="K32" s="379"/>
      <c r="L32" s="379"/>
      <c r="M32" s="194"/>
      <c r="O32" s="407">
        <v>0</v>
      </c>
      <c r="P32" s="407"/>
      <c r="Q32" s="198">
        <v>0</v>
      </c>
      <c r="R32" s="198">
        <v>0</v>
      </c>
      <c r="S32" s="206">
        <v>0</v>
      </c>
      <c r="T32" s="407">
        <v>0</v>
      </c>
      <c r="U32" s="407"/>
      <c r="V32" s="407"/>
      <c r="X32" s="209">
        <v>0</v>
      </c>
      <c r="Y32" s="210">
        <v>0</v>
      </c>
    </row>
    <row r="33" spans="1:25">
      <c r="A33" s="379"/>
      <c r="B33" s="379"/>
      <c r="C33" s="379"/>
      <c r="D33" s="379"/>
      <c r="E33" s="379"/>
      <c r="F33" s="194">
        <v>1</v>
      </c>
      <c r="H33" s="379"/>
      <c r="I33" s="379"/>
      <c r="J33" s="379"/>
      <c r="K33" s="379"/>
      <c r="L33" s="379"/>
      <c r="M33" s="194"/>
      <c r="O33" s="407">
        <v>0</v>
      </c>
      <c r="P33" s="407"/>
      <c r="Q33" s="198">
        <v>0</v>
      </c>
      <c r="R33" s="198">
        <v>0</v>
      </c>
      <c r="S33" s="206">
        <v>1</v>
      </c>
      <c r="X33" s="209">
        <v>0</v>
      </c>
      <c r="Y33" s="210">
        <v>0</v>
      </c>
    </row>
    <row r="34" spans="1:25">
      <c r="A34" s="379"/>
      <c r="B34" s="379"/>
      <c r="C34" s="379"/>
      <c r="D34" s="379"/>
      <c r="E34" s="379"/>
      <c r="F34" s="194">
        <v>1</v>
      </c>
      <c r="H34" s="379"/>
      <c r="I34" s="379"/>
      <c r="J34" s="379"/>
      <c r="K34" s="379"/>
      <c r="L34" s="379"/>
      <c r="M34" s="194">
        <v>0</v>
      </c>
      <c r="X34" s="209">
        <v>0</v>
      </c>
      <c r="Y34" s="210">
        <v>0</v>
      </c>
    </row>
    <row r="35" spans="1:25" ht="14.5" customHeight="1">
      <c r="A35" s="379"/>
      <c r="B35" s="379"/>
      <c r="C35" s="379"/>
      <c r="D35" s="379"/>
      <c r="E35" s="379"/>
      <c r="F35" s="194">
        <v>1</v>
      </c>
      <c r="H35" s="379">
        <v>0</v>
      </c>
      <c r="I35" s="379"/>
      <c r="J35" s="379"/>
      <c r="K35" s="379"/>
      <c r="L35" s="379"/>
      <c r="M35" s="194">
        <v>1</v>
      </c>
      <c r="X35" s="209">
        <v>0</v>
      </c>
      <c r="Y35" s="210">
        <v>0</v>
      </c>
    </row>
    <row r="36" spans="1:25">
      <c r="H36" s="379"/>
      <c r="I36" s="379"/>
      <c r="J36" s="379"/>
      <c r="K36" s="379"/>
      <c r="L36" s="379"/>
      <c r="M36" s="194">
        <v>1</v>
      </c>
      <c r="X36" s="209">
        <v>0</v>
      </c>
      <c r="Y36" s="210">
        <v>0</v>
      </c>
    </row>
    <row r="37" spans="1:25" ht="14.5" customHeight="1">
      <c r="H37" s="379"/>
      <c r="I37" s="379"/>
      <c r="J37" s="379"/>
      <c r="K37" s="379"/>
      <c r="L37" s="379"/>
      <c r="M37" s="194">
        <v>1</v>
      </c>
      <c r="X37" s="209">
        <v>0</v>
      </c>
      <c r="Y37" s="210">
        <v>0</v>
      </c>
    </row>
    <row r="38" spans="1:25">
      <c r="H38" s="379"/>
      <c r="I38" s="379"/>
      <c r="J38" s="379"/>
      <c r="K38" s="379"/>
      <c r="L38" s="379"/>
      <c r="M38" s="194"/>
      <c r="X38" s="209">
        <v>0</v>
      </c>
      <c r="Y38" s="210">
        <v>0</v>
      </c>
    </row>
    <row r="39" spans="1:25" ht="14.5" customHeight="1">
      <c r="H39" s="379"/>
      <c r="I39" s="379"/>
      <c r="J39" s="379"/>
      <c r="K39" s="379"/>
      <c r="L39" s="379"/>
      <c r="M39" s="194"/>
      <c r="X39" s="209">
        <v>0</v>
      </c>
      <c r="Y39" s="210">
        <v>0</v>
      </c>
    </row>
    <row r="40" spans="1:25">
      <c r="X40" s="209">
        <v>0</v>
      </c>
      <c r="Y40" s="210">
        <v>0</v>
      </c>
    </row>
    <row r="41" spans="1:25">
      <c r="X41" s="209">
        <v>0</v>
      </c>
      <c r="Y41" s="210">
        <v>0</v>
      </c>
    </row>
    <row r="42" spans="1:25">
      <c r="X42" s="209">
        <v>0</v>
      </c>
      <c r="Y42" s="210">
        <v>0</v>
      </c>
    </row>
    <row r="43" spans="1:25">
      <c r="X43" s="209">
        <v>0</v>
      </c>
      <c r="Y43" s="210">
        <v>0</v>
      </c>
    </row>
    <row r="44" spans="1:25">
      <c r="X44" s="209">
        <v>0</v>
      </c>
      <c r="Y44" s="210">
        <v>0</v>
      </c>
    </row>
    <row r="45" spans="1:25" ht="14.5" customHeight="1">
      <c r="X45" s="209">
        <v>0</v>
      </c>
      <c r="Y45" s="210">
        <v>0</v>
      </c>
    </row>
    <row r="47" spans="1:25" ht="14.5" customHeight="1"/>
  </sheetData>
  <mergeCells count="57">
    <mergeCell ref="A3:E3"/>
    <mergeCell ref="H3:L4"/>
    <mergeCell ref="X3:AB3"/>
    <mergeCell ref="A4:E7"/>
    <mergeCell ref="O4:O5"/>
    <mergeCell ref="X4:AB7"/>
    <mergeCell ref="H5:L10"/>
    <mergeCell ref="O7:Q7"/>
    <mergeCell ref="A9:E10"/>
    <mergeCell ref="X9:AB9"/>
    <mergeCell ref="A16:E16"/>
    <mergeCell ref="O16:P16"/>
    <mergeCell ref="T16:V16"/>
    <mergeCell ref="X10:AB10"/>
    <mergeCell ref="A11:E12"/>
    <mergeCell ref="O11:P11"/>
    <mergeCell ref="H12:L12"/>
    <mergeCell ref="O12:P12"/>
    <mergeCell ref="X12:AB13"/>
    <mergeCell ref="H13:L15"/>
    <mergeCell ref="O13:P13"/>
    <mergeCell ref="T13:V13"/>
    <mergeCell ref="A14:E15"/>
    <mergeCell ref="O14:P14"/>
    <mergeCell ref="T14:V14"/>
    <mergeCell ref="X14:AB15"/>
    <mergeCell ref="O15:P15"/>
    <mergeCell ref="T15:V15"/>
    <mergeCell ref="H17:L18"/>
    <mergeCell ref="O17:P17"/>
    <mergeCell ref="X17:AB17"/>
    <mergeCell ref="A18:E19"/>
    <mergeCell ref="X18:AB18"/>
    <mergeCell ref="H19:L19"/>
    <mergeCell ref="A20:E24"/>
    <mergeCell ref="O20:O21"/>
    <mergeCell ref="X20:Z20"/>
    <mergeCell ref="H21:L22"/>
    <mergeCell ref="H23:L23"/>
    <mergeCell ref="O23:Q23"/>
    <mergeCell ref="A26:E27"/>
    <mergeCell ref="H26:L30"/>
    <mergeCell ref="O27:P27"/>
    <mergeCell ref="A28:E35"/>
    <mergeCell ref="O28:P28"/>
    <mergeCell ref="O29:P29"/>
    <mergeCell ref="H35:L39"/>
    <mergeCell ref="H32:L34"/>
    <mergeCell ref="O32:P32"/>
    <mergeCell ref="T32:V32"/>
    <mergeCell ref="O33:P33"/>
    <mergeCell ref="H25:L25"/>
    <mergeCell ref="T29:V29"/>
    <mergeCell ref="O30:P30"/>
    <mergeCell ref="T30:V30"/>
    <mergeCell ref="O31:P31"/>
    <mergeCell ref="T31:V3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D5D595-5C25-4DE3-BE5E-670D24D73A0F}">
  <sheetPr>
    <tabColor rgb="FF4FADEA"/>
  </sheetPr>
  <dimension ref="A1:AC47"/>
  <sheetViews>
    <sheetView topLeftCell="A19" workbookViewId="0">
      <selection activeCell="F4" sqref="F4"/>
    </sheetView>
  </sheetViews>
  <sheetFormatPr defaultRowHeight="7"/>
  <cols>
    <col min="1" max="4" width="8.7265625" style="193"/>
    <col min="5" max="5" width="9.26953125" style="193" customWidth="1"/>
    <col min="6" max="6" width="12.1796875" style="193" bestFit="1" customWidth="1"/>
    <col min="7" max="12" width="8.7265625" style="193"/>
    <col min="13" max="13" width="12.08984375" style="193" bestFit="1" customWidth="1"/>
    <col min="14" max="14" width="8.7265625" style="193"/>
    <col min="15" max="15" width="57.36328125" style="193" customWidth="1"/>
    <col min="16" max="16" width="3.1796875" style="193" customWidth="1"/>
    <col min="17" max="23" width="8.7265625" style="193"/>
    <col min="24" max="24" width="17.08984375" style="193" bestFit="1" customWidth="1"/>
    <col min="25" max="25" width="11" style="193" bestFit="1" customWidth="1"/>
    <col min="26" max="28" width="8.7265625" style="193"/>
    <col min="29" max="29" width="10.08984375" style="193" bestFit="1" customWidth="1"/>
    <col min="30" max="16384" width="8.7265625" style="193"/>
  </cols>
  <sheetData>
    <row r="1" spans="1:29">
      <c r="I1" s="193" t="s">
        <v>785</v>
      </c>
    </row>
    <row r="2" spans="1:29">
      <c r="A2" s="193">
        <f ca="1">IF(NormalDensity!$D$2="DRAGGING CELLS IS NOT PERMITTED. PLEASE UNDO LAST ACTION!!",0,IF(NormalDensity!$P$1&lt;&gt;"Feedback OFF",IF(Scoreboard!$F$22="",SUMIFS(NormalDensityPT!A3:$AL$45, NormalDensityPT!A3:$AL$45, "&gt;0", NormalDensitySC!A3:$AL$45, "PerfectMsg")+ABS(SUMIFS(NormalDensityPT!A3:$AL$45, NormalDensityPT!A3:$AL$45, "&lt;0", NormalDensitySC!A3:$AL$45, "PerfectMsg")),0),0))</f>
        <v>0</v>
      </c>
      <c r="B2" s="193">
        <f>SUMIF(NormalDensityPT!A3:$AL$45,"&gt;0")</f>
        <v>53</v>
      </c>
    </row>
    <row r="3" spans="1:29" ht="14.5" customHeight="1">
      <c r="A3" s="380">
        <v>0</v>
      </c>
      <c r="B3" s="380"/>
      <c r="C3" s="380"/>
      <c r="D3" s="380"/>
      <c r="E3" s="380"/>
      <c r="F3" s="194">
        <v>0</v>
      </c>
      <c r="H3" s="379">
        <v>0</v>
      </c>
      <c r="I3" s="379"/>
      <c r="J3" s="379"/>
      <c r="K3" s="379"/>
      <c r="L3" s="379"/>
      <c r="M3" s="194"/>
      <c r="O3" s="193">
        <v>0</v>
      </c>
      <c r="X3" s="380">
        <v>0</v>
      </c>
      <c r="Y3" s="380"/>
      <c r="Z3" s="380"/>
      <c r="AA3" s="380"/>
      <c r="AB3" s="380"/>
      <c r="AC3" s="194">
        <v>0</v>
      </c>
    </row>
    <row r="4" spans="1:29" ht="14.5" customHeight="1">
      <c r="A4" s="379">
        <v>0</v>
      </c>
      <c r="B4" s="379"/>
      <c r="C4" s="379"/>
      <c r="D4" s="379"/>
      <c r="E4" s="379"/>
      <c r="F4" s="194" t="str">
        <f ca="1">_xlfn.IFS(ISBLANK(NormalDensity!F4),"",IF(NOT(ISNA('#_NormalDensity'!F4)),IF(ISNA(NormalDensity!F4),TRUE,FALSE),FALSE),"StuNAMsg",IF(AND(ISNA('#_NormalDensity'!F4),ISNA(NormalDensity!F4)),TRUE,FALSE),"PerfectMsg",IF(NOT(ISERROR('#_NormalDensity'!F4)),IF(ISERROR(NormalDensity!F4),TRUE,FALSE),FALSE),"StuErrorMsg",IF(TYPE('#_NormalDensity'!F4)&lt;&gt;TYPE(NormalDensity!F4),TRUE,FALSE),"WrongTypeMsg",IF(_xlfn.ISFORMULA('#_NormalDensity'!F4),IF(NOT(_xlfn.ISFORMULA(NormalDensity!F4)),TRUE),FALSE),"MissingFormulaMsg",IF(NOT(AND(ISNUMBER(FIND("[",_xlfn.FORMULATEXT('#_NormalDensity'!F4))),ISNUMBER(FIND("!",_xlfn.FORMULATEXT('#_NormalDensity'!F4))))),AND(ISNUMBER(FIND("[",_xlfn.FORMULATEXT(NormalDensity!F4))),ISNUMBER(FIND("!",_xlfn.FORMULATEXT(NormalDensity!F4)))),FALSE),"ExternalRefsMsg",IF(ISNUMBER('#_NormalDensity'!F4),IF(ABS('#_NormalDensity'!F4-NormalDensity!F4)&gt;0.00001,TRUE,FALSE),IF('#_NormalDensity'!F4&lt;&gt;NormalDensity!F4,TRUE,FALSE)),IF(ISNUMBER('#_NormalDensity'!F4),IF('#_NormalDensity'!F4&gt;NormalDensity!F4,"TooLow","TooHigh"),"WrongAnswer"),NOT(_xlfn.ISFORMULA('#_NormalDensity'!F4)),"PerfectMsg",TRUE,"PerfectMsg")</f>
        <v/>
      </c>
      <c r="H4" s="379"/>
      <c r="I4" s="379"/>
      <c r="J4" s="379"/>
      <c r="K4" s="379"/>
      <c r="L4" s="379"/>
      <c r="M4" s="194">
        <v>0</v>
      </c>
      <c r="O4" s="381">
        <v>0</v>
      </c>
      <c r="X4" s="379">
        <v>0</v>
      </c>
      <c r="Y4" s="379"/>
      <c r="Z4" s="379"/>
      <c r="AA4" s="379"/>
      <c r="AB4" s="379"/>
      <c r="AC4" s="194" t="str">
        <f ca="1">_xlfn.IFS(ISBLANK(NormalDensity!AC4),"",IF(NOT(ISNA('#_NormalDensity'!AC4)),IF(ISNA(NormalDensity!AC4),TRUE,FALSE),FALSE),"StuNAMsg",IF(AND(ISNA('#_NormalDensity'!AC4),ISNA(NormalDensity!AC4)),TRUE,FALSE),"PerfectMsg",IF(NOT(ISERROR('#_NormalDensity'!AC4)),IF(ISERROR(NormalDensity!AC4),TRUE,FALSE),FALSE),"StuErrorMsg",IF(TYPE('#_NormalDensity'!AC4)&lt;&gt;TYPE(NormalDensity!AC4),TRUE,FALSE),"WrongTypeMsg",IF(_xlfn.ISFORMULA('#_NormalDensity'!AC4),IF(NOT(_xlfn.ISFORMULA(NormalDensity!AC4)),TRUE),FALSE),"MissingFormulaMsg",IF(NOT(AND(ISNUMBER(FIND("[",_xlfn.FORMULATEXT('#_NormalDensity'!AC4))),ISNUMBER(FIND("!",_xlfn.FORMULATEXT('#_NormalDensity'!AC4))))),AND(ISNUMBER(FIND("[",_xlfn.FORMULATEXT(NormalDensity!AC4))),ISNUMBER(FIND("!",_xlfn.FORMULATEXT(NormalDensity!AC4)))),FALSE),"ExternalRefsMsg",IF(ISNUMBER('#_NormalDensity'!AC4),IF(ABS('#_NormalDensity'!AC4-NormalDensity!AC4)&gt;0.00001,TRUE,FALSE),IF('#_NormalDensity'!AC4&lt;&gt;NormalDensity!AC4,TRUE,FALSE)),IF(ISNUMBER('#_NormalDensity'!AC4),IF('#_NormalDensity'!AC4&gt;NormalDensity!AC4,"TooLow","TooHigh"),"WrongAnswer"),NOT(_xlfn.ISFORMULA('#_NormalDensity'!AC4)),"PerfectMsg",TRUE,"PerfectMsg")</f>
        <v/>
      </c>
    </row>
    <row r="5" spans="1:29" ht="14.5" customHeight="1">
      <c r="A5" s="379"/>
      <c r="B5" s="379"/>
      <c r="C5" s="379"/>
      <c r="D5" s="379"/>
      <c r="E5" s="379"/>
      <c r="F5" s="194" t="str">
        <f ca="1">_xlfn.IFS(ISBLANK(NormalDensity!F5),"",IF(NOT(ISNA('#_NormalDensity'!F5)),IF(ISNA(NormalDensity!F5),TRUE,FALSE),FALSE),"StuNAMsg",IF(AND(ISNA('#_NormalDensity'!F5),ISNA(NormalDensity!F5)),TRUE,FALSE),"PerfectMsg",IF(NOT(ISERROR('#_NormalDensity'!F5)),IF(ISERROR(NormalDensity!F5),TRUE,FALSE),FALSE),"StuErrorMsg",IF(TYPE('#_NormalDensity'!F5)&lt;&gt;TYPE(NormalDensity!F5),TRUE,FALSE),"WrongTypeMsg",IF(_xlfn.ISFORMULA('#_NormalDensity'!F5),IF(NOT(_xlfn.ISFORMULA(NormalDensity!F5)),TRUE),FALSE),"MissingFormulaMsg",IF(NOT(AND(ISNUMBER(FIND("[",_xlfn.FORMULATEXT('#_NormalDensity'!F5))),ISNUMBER(FIND("!",_xlfn.FORMULATEXT('#_NormalDensity'!F5))))),AND(ISNUMBER(FIND("[",_xlfn.FORMULATEXT(NormalDensity!F5))),ISNUMBER(FIND("!",_xlfn.FORMULATEXT(NormalDensity!F5)))),FALSE),"ExternalRefsMsg",IF(ISNUMBER('#_NormalDensity'!F5),IF(ABS('#_NormalDensity'!F5-NormalDensity!F5)&gt;0.00001,TRUE,FALSE),IF('#_NormalDensity'!F5&lt;&gt;NormalDensity!F5,TRUE,FALSE)),IF(ISNUMBER('#_NormalDensity'!F5),IF('#_NormalDensity'!F5&gt;NormalDensity!F5,"TooLow","TooHigh"),"WrongAnswer"),NOT(_xlfn.ISFORMULA('#_NormalDensity'!F5)),"PerfectMsg",TRUE,"PerfectMsg")</f>
        <v/>
      </c>
      <c r="H5" s="379">
        <v>0</v>
      </c>
      <c r="I5" s="379"/>
      <c r="J5" s="379"/>
      <c r="K5" s="379"/>
      <c r="L5" s="379"/>
      <c r="M5" s="194" t="str">
        <f ca="1">_xlfn.IFS(ISBLANK(NormalDensity!M5),"",IF(NOT(ISNA('#_NormalDensity'!M5)),IF(ISNA(NormalDensity!M5),TRUE,FALSE),FALSE),"StuNAMsg",IF(AND(ISNA('#_NormalDensity'!M5),ISNA(NormalDensity!M5)),TRUE,FALSE),"PerfectMsg",IF(NOT(ISERROR('#_NormalDensity'!M5)),IF(ISERROR(NormalDensity!M5),TRUE,FALSE),FALSE),"StuErrorMsg",IF(TYPE('#_NormalDensity'!M5)&lt;&gt;TYPE(NormalDensity!M5),TRUE,FALSE),"WrongTypeMsg",IF(_xlfn.ISFORMULA('#_NormalDensity'!M5),IF(NOT(_xlfn.ISFORMULA(NormalDensity!M5)),TRUE),FALSE),"MissingFormulaMsg",IF(NOT(AND(ISNUMBER(FIND("[",_xlfn.FORMULATEXT('#_NormalDensity'!M5))),ISNUMBER(FIND("!",_xlfn.FORMULATEXT('#_NormalDensity'!M5))))),AND(ISNUMBER(FIND("[",_xlfn.FORMULATEXT(NormalDensity!M5))),ISNUMBER(FIND("!",_xlfn.FORMULATEXT(NormalDensity!M5)))),FALSE),"ExternalRefsMsg",IF(ISNUMBER('#_NormalDensity'!M5),IF(ABS('#_NormalDensity'!M5-NormalDensity!M5)&gt;0.00001,TRUE,FALSE),IF('#_NormalDensity'!M5&lt;&gt;NormalDensity!M5,TRUE,FALSE)),IF(ISNUMBER('#_NormalDensity'!M5),IF('#_NormalDensity'!M5&gt;NormalDensity!M5,"TooLow","TooHigh"),"WrongAnswer"),NOT(_xlfn.ISFORMULA('#_NormalDensity'!M5)),"PerfectMsg",TRUE,"PerfectMsg")</f>
        <v/>
      </c>
      <c r="O5" s="381"/>
      <c r="X5" s="379"/>
      <c r="Y5" s="379"/>
      <c r="Z5" s="379"/>
      <c r="AA5" s="379"/>
      <c r="AB5" s="379"/>
      <c r="AC5" s="194" t="str">
        <f ca="1">_xlfn.IFS(ISBLANK(NormalDensity!AC5),"",IF(NOT(ISNA('#_NormalDensity'!AC5)),IF(ISNA(NormalDensity!AC5),TRUE,FALSE),FALSE),"StuNAMsg",IF(AND(ISNA('#_NormalDensity'!AC5),ISNA(NormalDensity!AC5)),TRUE,FALSE),"PerfectMsg",IF(NOT(ISERROR('#_NormalDensity'!AC5)),IF(ISERROR(NormalDensity!AC5),TRUE,FALSE),FALSE),"StuErrorMsg",IF(TYPE('#_NormalDensity'!AC5)&lt;&gt;TYPE(NormalDensity!AC5),TRUE,FALSE),"WrongTypeMsg",IF(_xlfn.ISFORMULA('#_NormalDensity'!AC5),IF(NOT(_xlfn.ISFORMULA(NormalDensity!AC5)),TRUE),FALSE),"MissingFormulaMsg",IF(NOT(AND(ISNUMBER(FIND("[",_xlfn.FORMULATEXT('#_NormalDensity'!AC5))),ISNUMBER(FIND("!",_xlfn.FORMULATEXT('#_NormalDensity'!AC5))))),AND(ISNUMBER(FIND("[",_xlfn.FORMULATEXT(NormalDensity!AC5))),ISNUMBER(FIND("!",_xlfn.FORMULATEXT(NormalDensity!AC5)))),FALSE),"ExternalRefsMsg",IF(ISNUMBER('#_NormalDensity'!AC5),IF(ABS('#_NormalDensity'!AC5-NormalDensity!AC5)&gt;0.00001,TRUE,FALSE),IF('#_NormalDensity'!AC5&lt;&gt;NormalDensity!AC5,TRUE,FALSE)),IF(ISNUMBER('#_NormalDensity'!AC5),IF('#_NormalDensity'!AC5&gt;NormalDensity!AC5,"TooLow","TooHigh"),"WrongAnswer"),NOT(_xlfn.ISFORMULA('#_NormalDensity'!AC5)),"PerfectMsg",TRUE,"PerfectMsg")</f>
        <v/>
      </c>
    </row>
    <row r="6" spans="1:29">
      <c r="A6" s="379"/>
      <c r="B6" s="379"/>
      <c r="C6" s="379"/>
      <c r="D6" s="379"/>
      <c r="E6" s="379"/>
      <c r="F6" s="194" t="str">
        <f ca="1">_xlfn.IFS(ISBLANK(NormalDensity!F6),"",IF(NOT(ISNA('#_NormalDensity'!F6)),IF(ISNA(NormalDensity!F6),TRUE,FALSE),FALSE),"StuNAMsg",IF(AND(ISNA('#_NormalDensity'!F6),ISNA(NormalDensity!F6)),TRUE,FALSE),"PerfectMsg",IF(NOT(ISERROR('#_NormalDensity'!F6)),IF(ISERROR(NormalDensity!F6),TRUE,FALSE),FALSE),"StuErrorMsg",IF(TYPE('#_NormalDensity'!F6)&lt;&gt;TYPE(NormalDensity!F6),TRUE,FALSE),"WrongTypeMsg",IF(_xlfn.ISFORMULA('#_NormalDensity'!F6),IF(NOT(_xlfn.ISFORMULA(NormalDensity!F6)),TRUE),FALSE),"MissingFormulaMsg",IF(NOT(AND(ISNUMBER(FIND("[",_xlfn.FORMULATEXT('#_NormalDensity'!F6))),ISNUMBER(FIND("!",_xlfn.FORMULATEXT('#_NormalDensity'!F6))))),AND(ISNUMBER(FIND("[",_xlfn.FORMULATEXT(NormalDensity!F6))),ISNUMBER(FIND("!",_xlfn.FORMULATEXT(NormalDensity!F6)))),FALSE),"ExternalRefsMsg",IF(ISNUMBER('#_NormalDensity'!F6),IF(ABS('#_NormalDensity'!F6-NormalDensity!F6)&gt;0.00001,TRUE,FALSE),IF('#_NormalDensity'!F6&lt;&gt;NormalDensity!F6,TRUE,FALSE)),IF(ISNUMBER('#_NormalDensity'!F6),IF('#_NormalDensity'!F6&gt;NormalDensity!F6,"TooLow","TooHigh"),"WrongAnswer"),NOT(_xlfn.ISFORMULA('#_NormalDensity'!F6)),"PerfectMsg",TRUE,"PerfectMsg")</f>
        <v/>
      </c>
      <c r="H6" s="379"/>
      <c r="I6" s="379"/>
      <c r="J6" s="379"/>
      <c r="K6" s="379"/>
      <c r="L6" s="379"/>
      <c r="M6" s="194" t="str">
        <f ca="1">_xlfn.IFS(ISBLANK(NormalDensity!M6),"",IF(NOT(ISNA('#_NormalDensity'!M6)),IF(ISNA(NormalDensity!M6),TRUE,FALSE),FALSE),"StuNAMsg",IF(AND(ISNA('#_NormalDensity'!M6),ISNA(NormalDensity!M6)),TRUE,FALSE),"PerfectMsg",IF(NOT(ISERROR('#_NormalDensity'!M6)),IF(ISERROR(NormalDensity!M6),TRUE,FALSE),FALSE),"StuErrorMsg",IF(TYPE('#_NormalDensity'!M6)&lt;&gt;TYPE(NormalDensity!M6),TRUE,FALSE),"WrongTypeMsg",IF(_xlfn.ISFORMULA('#_NormalDensity'!M6),IF(NOT(_xlfn.ISFORMULA(NormalDensity!M6)),TRUE),FALSE),"MissingFormulaMsg",IF(NOT(AND(ISNUMBER(FIND("[",_xlfn.FORMULATEXT('#_NormalDensity'!M6))),ISNUMBER(FIND("!",_xlfn.FORMULATEXT('#_NormalDensity'!M6))))),AND(ISNUMBER(FIND("[",_xlfn.FORMULATEXT(NormalDensity!M6))),ISNUMBER(FIND("!",_xlfn.FORMULATEXT(NormalDensity!M6)))),FALSE),"ExternalRefsMsg",IF(ISNUMBER('#_NormalDensity'!M6),IF(ABS('#_NormalDensity'!M6-NormalDensity!M6)&gt;0.00001,TRUE,FALSE),IF('#_NormalDensity'!M6&lt;&gt;NormalDensity!M6,TRUE,FALSE)),IF(ISNUMBER('#_NormalDensity'!M6),IF('#_NormalDensity'!M6&gt;NormalDensity!M6,"TooLow","TooHigh"),"WrongAnswer"),NOT(_xlfn.ISFORMULA('#_NormalDensity'!M6)),"PerfectMsg",TRUE,"PerfectMsg")</f>
        <v/>
      </c>
      <c r="X6" s="379"/>
      <c r="Y6" s="379"/>
      <c r="Z6" s="379"/>
      <c r="AA6" s="379"/>
      <c r="AB6" s="379"/>
      <c r="AC6" s="194" t="str">
        <f ca="1">_xlfn.IFS(ISBLANK(NormalDensity!AC6),"",IF(NOT(ISNA('#_NormalDensity'!AC6)),IF(ISNA(NormalDensity!AC6),TRUE,FALSE),FALSE),"StuNAMsg",IF(AND(ISNA('#_NormalDensity'!AC6),ISNA(NormalDensity!AC6)),TRUE,FALSE),"PerfectMsg",IF(NOT(ISERROR('#_NormalDensity'!AC6)),IF(ISERROR(NormalDensity!AC6),TRUE,FALSE),FALSE),"StuErrorMsg",IF(TYPE('#_NormalDensity'!AC6)&lt;&gt;TYPE(NormalDensity!AC6),TRUE,FALSE),"WrongTypeMsg",IF(_xlfn.ISFORMULA('#_NormalDensity'!AC6),IF(NOT(_xlfn.ISFORMULA(NormalDensity!AC6)),TRUE),FALSE),"MissingFormulaMsg",IF(NOT(AND(ISNUMBER(FIND("[",_xlfn.FORMULATEXT('#_NormalDensity'!AC6))),ISNUMBER(FIND("!",_xlfn.FORMULATEXT('#_NormalDensity'!AC6))))),AND(ISNUMBER(FIND("[",_xlfn.FORMULATEXT(NormalDensity!AC6))),ISNUMBER(FIND("!",_xlfn.FORMULATEXT(NormalDensity!AC6)))),FALSE),"ExternalRefsMsg",IF(ISNUMBER('#_NormalDensity'!AC6),IF(ABS('#_NormalDensity'!AC6-NormalDensity!AC6)&gt;0.00001,TRUE,FALSE),IF('#_NormalDensity'!AC6&lt;&gt;NormalDensity!AC6,TRUE,FALSE)),IF(ISNUMBER('#_NormalDensity'!AC6),IF('#_NormalDensity'!AC6&gt;NormalDensity!AC6,"TooLow","TooHigh"),"WrongAnswer"),NOT(_xlfn.ISFORMULA('#_NormalDensity'!AC6)),"PerfectMsg",TRUE,"PerfectMsg")</f>
        <v/>
      </c>
    </row>
    <row r="7" spans="1:29">
      <c r="A7" s="379"/>
      <c r="B7" s="379"/>
      <c r="C7" s="379"/>
      <c r="D7" s="379"/>
      <c r="E7" s="379"/>
      <c r="F7" s="194" t="str">
        <f ca="1">_xlfn.IFS(ISBLANK(NormalDensity!F7),"",IF(NOT(ISNA('#_NormalDensity'!F7)),IF(ISNA(NormalDensity!F7),TRUE,FALSE),FALSE),"StuNAMsg",IF(AND(ISNA('#_NormalDensity'!F7),ISNA(NormalDensity!F7)),TRUE,FALSE),"PerfectMsg",IF(NOT(ISERROR('#_NormalDensity'!F7)),IF(ISERROR(NormalDensity!F7),TRUE,FALSE),FALSE),"StuErrorMsg",IF(TYPE('#_NormalDensity'!F7)&lt;&gt;TYPE(NormalDensity!F7),TRUE,FALSE),"WrongTypeMsg",IF(_xlfn.ISFORMULA('#_NormalDensity'!F7),IF(NOT(_xlfn.ISFORMULA(NormalDensity!F7)),TRUE),FALSE),"MissingFormulaMsg",IF(NOT(AND(ISNUMBER(FIND("[",_xlfn.FORMULATEXT('#_NormalDensity'!F7))),ISNUMBER(FIND("!",_xlfn.FORMULATEXT('#_NormalDensity'!F7))))),AND(ISNUMBER(FIND("[",_xlfn.FORMULATEXT(NormalDensity!F7))),ISNUMBER(FIND("!",_xlfn.FORMULATEXT(NormalDensity!F7)))),FALSE),"ExternalRefsMsg",IF(ISNUMBER('#_NormalDensity'!F7),IF(ABS('#_NormalDensity'!F7-NormalDensity!F7)&gt;0.00001,TRUE,FALSE),IF('#_NormalDensity'!F7&lt;&gt;NormalDensity!F7,TRUE,FALSE)),IF(ISNUMBER('#_NormalDensity'!F7),IF('#_NormalDensity'!F7&gt;NormalDensity!F7,"TooLow","TooHigh"),"WrongAnswer"),NOT(_xlfn.ISFORMULA('#_NormalDensity'!F7)),"PerfectMsg",TRUE,"PerfectMsg")</f>
        <v/>
      </c>
      <c r="H7" s="379"/>
      <c r="I7" s="379"/>
      <c r="J7" s="379"/>
      <c r="K7" s="379"/>
      <c r="L7" s="379"/>
      <c r="M7" s="194" t="str">
        <f ca="1">_xlfn.IFS(ISBLANK(NormalDensity!M7),"",IF(NOT(ISNA('#_NormalDensity'!M7)),IF(ISNA(NormalDensity!M7),TRUE,FALSE),FALSE),"StuNAMsg",IF(AND(ISNA('#_NormalDensity'!M7),ISNA(NormalDensity!M7)),TRUE,FALSE),"PerfectMsg",IF(NOT(ISERROR('#_NormalDensity'!M7)),IF(ISERROR(NormalDensity!M7),TRUE,FALSE),FALSE),"StuErrorMsg",IF(TYPE('#_NormalDensity'!M7)&lt;&gt;TYPE(NormalDensity!M7),TRUE,FALSE),"WrongTypeMsg",IF(_xlfn.ISFORMULA('#_NormalDensity'!M7),IF(NOT(_xlfn.ISFORMULA(NormalDensity!M7)),TRUE),FALSE),"MissingFormulaMsg",IF(NOT(AND(ISNUMBER(FIND("[",_xlfn.FORMULATEXT('#_NormalDensity'!M7))),ISNUMBER(FIND("!",_xlfn.FORMULATEXT('#_NormalDensity'!M7))))),AND(ISNUMBER(FIND("[",_xlfn.FORMULATEXT(NormalDensity!M7))),ISNUMBER(FIND("!",_xlfn.FORMULATEXT(NormalDensity!M7)))),FALSE),"ExternalRefsMsg",IF(ISNUMBER('#_NormalDensity'!M7),IF(ABS('#_NormalDensity'!M7-NormalDensity!M7)&gt;0.00001,TRUE,FALSE),IF('#_NormalDensity'!M7&lt;&gt;NormalDensity!M7,TRUE,FALSE)),IF(ISNUMBER('#_NormalDensity'!M7),IF('#_NormalDensity'!M7&gt;NormalDensity!M7,"TooLow","TooHigh"),"WrongAnswer"),NOT(_xlfn.ISFORMULA('#_NormalDensity'!M7)),"PerfectMsg",TRUE,"PerfectMsg")</f>
        <v/>
      </c>
      <c r="O7" s="407">
        <v>0</v>
      </c>
      <c r="P7" s="407"/>
      <c r="Q7" s="407"/>
      <c r="X7" s="379"/>
      <c r="Y7" s="379"/>
      <c r="Z7" s="379"/>
      <c r="AA7" s="379"/>
      <c r="AB7" s="379"/>
      <c r="AC7" s="194" t="str">
        <f ca="1">_xlfn.IFS(ISBLANK(NormalDensity!AC7),"",IF(NOT(ISNA('#_NormalDensity'!AC7)),IF(ISNA(NormalDensity!AC7),TRUE,FALSE),FALSE),"StuNAMsg",IF(AND(ISNA('#_NormalDensity'!AC7),ISNA(NormalDensity!AC7)),TRUE,FALSE),"PerfectMsg",IF(NOT(ISERROR('#_NormalDensity'!AC7)),IF(ISERROR(NormalDensity!AC7),TRUE,FALSE),FALSE),"StuErrorMsg",IF(TYPE('#_NormalDensity'!AC7)&lt;&gt;TYPE(NormalDensity!AC7),TRUE,FALSE),"WrongTypeMsg",IF(_xlfn.ISFORMULA('#_NormalDensity'!AC7),IF(NOT(_xlfn.ISFORMULA(NormalDensity!AC7)),TRUE),FALSE),"MissingFormulaMsg",IF(NOT(AND(ISNUMBER(FIND("[",_xlfn.FORMULATEXT('#_NormalDensity'!AC7))),ISNUMBER(FIND("!",_xlfn.FORMULATEXT('#_NormalDensity'!AC7))))),AND(ISNUMBER(FIND("[",_xlfn.FORMULATEXT(NormalDensity!AC7))),ISNUMBER(FIND("!",_xlfn.FORMULATEXT(NormalDensity!AC7)))),FALSE),"ExternalRefsMsg",IF(ISNUMBER('#_NormalDensity'!AC7),IF(ABS('#_NormalDensity'!AC7-NormalDensity!AC7)&gt;0.00001,TRUE,FALSE),IF('#_NormalDensity'!AC7&lt;&gt;NormalDensity!AC7,TRUE,FALSE)),IF(ISNUMBER('#_NormalDensity'!AC7),IF('#_NormalDensity'!AC7&gt;NormalDensity!AC7,"TooLow","TooHigh"),"WrongAnswer"),NOT(_xlfn.ISFORMULA('#_NormalDensity'!AC7)),"PerfectMsg",TRUE,"PerfectMsg")</f>
        <v/>
      </c>
    </row>
    <row r="8" spans="1:29">
      <c r="H8" s="379"/>
      <c r="I8" s="379"/>
      <c r="J8" s="379"/>
      <c r="K8" s="379"/>
      <c r="L8" s="379"/>
      <c r="M8" s="194" t="str">
        <f ca="1">_xlfn.IFS(ISBLANK(NormalDensity!M8),"",IF(NOT(ISNA('#_NormalDensity'!M8)),IF(ISNA(NormalDensity!M8),TRUE,FALSE),FALSE),"StuNAMsg",IF(AND(ISNA('#_NormalDensity'!M8),ISNA(NormalDensity!M8)),TRUE,FALSE),"PerfectMsg",IF(NOT(ISERROR('#_NormalDensity'!M8)),IF(ISERROR(NormalDensity!M8),TRUE,FALSE),FALSE),"StuErrorMsg",IF(TYPE('#_NormalDensity'!M8)&lt;&gt;TYPE(NormalDensity!M8),TRUE,FALSE),"WrongTypeMsg",IF(_xlfn.ISFORMULA('#_NormalDensity'!M8),IF(NOT(_xlfn.ISFORMULA(NormalDensity!M8)),TRUE),FALSE),"MissingFormulaMsg",IF(NOT(AND(ISNUMBER(FIND("[",_xlfn.FORMULATEXT('#_NormalDensity'!M8))),ISNUMBER(FIND("!",_xlfn.FORMULATEXT('#_NormalDensity'!M8))))),AND(ISNUMBER(FIND("[",_xlfn.FORMULATEXT(NormalDensity!M8))),ISNUMBER(FIND("!",_xlfn.FORMULATEXT(NormalDensity!M8)))),FALSE),"ExternalRefsMsg",IF(ISNUMBER('#_NormalDensity'!M8),IF(ABS('#_NormalDensity'!M8-NormalDensity!M8)&gt;0.00001,TRUE,FALSE),IF('#_NormalDensity'!M8&lt;&gt;NormalDensity!M8,TRUE,FALSE)),IF(ISNUMBER('#_NormalDensity'!M8),IF('#_NormalDensity'!M8&gt;NormalDensity!M8,"TooLow","TooHigh"),"WrongAnswer"),NOT(_xlfn.ISFORMULA('#_NormalDensity'!M8)),"PerfectMsg",TRUE,"PerfectMsg")</f>
        <v/>
      </c>
      <c r="O8" s="198">
        <v>0</v>
      </c>
      <c r="P8" s="198">
        <v>0</v>
      </c>
      <c r="Q8" s="203">
        <v>0</v>
      </c>
    </row>
    <row r="9" spans="1:29">
      <c r="A9" s="379">
        <v>0</v>
      </c>
      <c r="B9" s="379"/>
      <c r="C9" s="379"/>
      <c r="D9" s="379"/>
      <c r="E9" s="379"/>
      <c r="F9" s="194"/>
      <c r="H9" s="379"/>
      <c r="I9" s="379"/>
      <c r="J9" s="379"/>
      <c r="K9" s="379"/>
      <c r="L9" s="379"/>
      <c r="M9" s="194" t="str">
        <f ca="1">_xlfn.IFS(ISBLANK(NormalDensity!M9),"",IF(NOT(ISNA('#_NormalDensity'!M9)),IF(ISNA(NormalDensity!M9),TRUE,FALSE),FALSE),"StuNAMsg",IF(AND(ISNA('#_NormalDensity'!M9),ISNA(NormalDensity!M9)),TRUE,FALSE),"PerfectMsg",IF(NOT(ISERROR('#_NormalDensity'!M9)),IF(ISERROR(NormalDensity!M9),TRUE,FALSE),FALSE),"StuErrorMsg",IF(TYPE('#_NormalDensity'!M9)&lt;&gt;TYPE(NormalDensity!M9),TRUE,FALSE),"WrongTypeMsg",IF(_xlfn.ISFORMULA('#_NormalDensity'!M9),IF(NOT(_xlfn.ISFORMULA(NormalDensity!M9)),TRUE),FALSE),"MissingFormulaMsg",IF(NOT(AND(ISNUMBER(FIND("[",_xlfn.FORMULATEXT('#_NormalDensity'!M9))),ISNUMBER(FIND("!",_xlfn.FORMULATEXT('#_NormalDensity'!M9))))),AND(ISNUMBER(FIND("[",_xlfn.FORMULATEXT(NormalDensity!M9))),ISNUMBER(FIND("!",_xlfn.FORMULATEXT(NormalDensity!M9)))),FALSE),"ExternalRefsMsg",IF(ISNUMBER('#_NormalDensity'!M9),IF(ABS('#_NormalDensity'!M9-NormalDensity!M9)&gt;0.00001,TRUE,FALSE),IF('#_NormalDensity'!M9&lt;&gt;NormalDensity!M9,TRUE,FALSE)),IF(ISNUMBER('#_NormalDensity'!M9),IF('#_NormalDensity'!M9&gt;NormalDensity!M9,"TooLow","TooHigh"),"WrongAnswer"),NOT(_xlfn.ISFORMULA('#_NormalDensity'!M9)),"PerfectMsg",TRUE,"PerfectMsg")</f>
        <v/>
      </c>
      <c r="O9" s="198">
        <v>0</v>
      </c>
      <c r="P9" s="198">
        <v>0</v>
      </c>
      <c r="Q9" s="204">
        <v>0</v>
      </c>
      <c r="X9" s="380">
        <v>0</v>
      </c>
      <c r="Y9" s="380"/>
      <c r="Z9" s="380"/>
      <c r="AA9" s="380"/>
      <c r="AB9" s="380"/>
    </row>
    <row r="10" spans="1:29" ht="14.5" customHeight="1">
      <c r="A10" s="379"/>
      <c r="B10" s="379"/>
      <c r="C10" s="379"/>
      <c r="D10" s="379"/>
      <c r="E10" s="379"/>
      <c r="F10" s="194">
        <v>0</v>
      </c>
      <c r="H10" s="379"/>
      <c r="I10" s="379"/>
      <c r="J10" s="379"/>
      <c r="K10" s="379"/>
      <c r="L10" s="379"/>
      <c r="M10" s="194"/>
      <c r="X10" s="380">
        <v>0</v>
      </c>
      <c r="Y10" s="380"/>
      <c r="Z10" s="380"/>
      <c r="AA10" s="380"/>
      <c r="AB10" s="380"/>
    </row>
    <row r="11" spans="1:29" ht="14.5" customHeight="1">
      <c r="A11" s="379">
        <v>0</v>
      </c>
      <c r="B11" s="379"/>
      <c r="C11" s="379"/>
      <c r="D11" s="379"/>
      <c r="E11" s="379"/>
      <c r="F11" s="194" t="str">
        <f ca="1">_xlfn.IFS(ISBLANK(NormalDensity!F11),"",IF(NOT(ISNA('#_NormalDensity'!F11)),IF(ISNA(NormalDensity!F11),TRUE,FALSE),FALSE),"StuNAMsg",IF(AND(ISNA('#_NormalDensity'!F11),ISNA(NormalDensity!F11)),TRUE,FALSE),"PerfectMsg",IF(NOT(ISERROR('#_NormalDensity'!F11)),IF(ISERROR(NormalDensity!F11),TRUE,FALSE),FALSE),"StuErrorMsg",IF(TYPE('#_NormalDensity'!F11)&lt;&gt;TYPE(NormalDensity!F11),TRUE,FALSE),"WrongTypeMsg",IF(_xlfn.ISFORMULA('#_NormalDensity'!F11),IF(NOT(_xlfn.ISFORMULA(NormalDensity!F11)),TRUE),FALSE),"MissingFormulaMsg",IF(NOT(AND(ISNUMBER(FIND("[",_xlfn.FORMULATEXT('#_NormalDensity'!F11))),ISNUMBER(FIND("!",_xlfn.FORMULATEXT('#_NormalDensity'!F11))))),AND(ISNUMBER(FIND("[",_xlfn.FORMULATEXT(NormalDensity!F11))),ISNUMBER(FIND("!",_xlfn.FORMULATEXT(NormalDensity!F11)))),FALSE),"ExternalRefsMsg",IF(ISNUMBER('#_NormalDensity'!F11),IF(ABS('#_NormalDensity'!F11-NormalDensity!F11)&gt;0.00001,TRUE,FALSE),IF('#_NormalDensity'!F11&lt;&gt;NormalDensity!F11,TRUE,FALSE)),IF(ISNUMBER('#_NormalDensity'!F11),IF('#_NormalDensity'!F11&gt;NormalDensity!F11,"TooLow","TooHigh"),"WrongAnswer"),NOT(_xlfn.ISFORMULA('#_NormalDensity'!F11)),"PerfectMsg",TRUE,"PerfectMsg")</f>
        <v/>
      </c>
      <c r="O11" s="407">
        <v>0</v>
      </c>
      <c r="P11" s="407"/>
      <c r="Q11" s="198">
        <v>0</v>
      </c>
      <c r="R11" s="198">
        <v>0</v>
      </c>
      <c r="S11" s="198">
        <v>0</v>
      </c>
    </row>
    <row r="12" spans="1:29" ht="14.5" customHeight="1">
      <c r="A12" s="379"/>
      <c r="B12" s="379"/>
      <c r="C12" s="379"/>
      <c r="D12" s="379"/>
      <c r="E12" s="379"/>
      <c r="F12" s="194" t="str">
        <f ca="1">_xlfn.IFS(ISBLANK(NormalDensity!F12),"",IF(NOT(ISNA('#_NormalDensity'!F12)),IF(ISNA(NormalDensity!F12),TRUE,FALSE),FALSE),"StuNAMsg",IF(AND(ISNA('#_NormalDensity'!F12),ISNA(NormalDensity!F12)),TRUE,FALSE),"PerfectMsg",IF(NOT(ISERROR('#_NormalDensity'!F12)),IF(ISERROR(NormalDensity!F12),TRUE,FALSE),FALSE),"StuErrorMsg",IF(TYPE('#_NormalDensity'!F12)&lt;&gt;TYPE(NormalDensity!F12),TRUE,FALSE),"WrongTypeMsg",IF(_xlfn.ISFORMULA('#_NormalDensity'!F12),IF(NOT(_xlfn.ISFORMULA(NormalDensity!F12)),TRUE),FALSE),"MissingFormulaMsg",IF(NOT(AND(ISNUMBER(FIND("[",_xlfn.FORMULATEXT('#_NormalDensity'!F12))),ISNUMBER(FIND("!",_xlfn.FORMULATEXT('#_NormalDensity'!F12))))),AND(ISNUMBER(FIND("[",_xlfn.FORMULATEXT(NormalDensity!F12))),ISNUMBER(FIND("!",_xlfn.FORMULATEXT(NormalDensity!F12)))),FALSE),"ExternalRefsMsg",IF(ISNUMBER('#_NormalDensity'!F12),IF(ABS('#_NormalDensity'!F12-NormalDensity!F12)&gt;0.00001,TRUE,FALSE),IF('#_NormalDensity'!F12&lt;&gt;NormalDensity!F12,TRUE,FALSE)),IF(ISNUMBER('#_NormalDensity'!F12),IF('#_NormalDensity'!F12&gt;NormalDensity!F12,"TooLow","TooHigh"),"WrongAnswer"),NOT(_xlfn.ISFORMULA('#_NormalDensity'!F12)),"PerfectMsg",TRUE,"PerfectMsg")</f>
        <v/>
      </c>
      <c r="H12" s="380">
        <v>0</v>
      </c>
      <c r="I12" s="380"/>
      <c r="J12" s="380"/>
      <c r="K12" s="380"/>
      <c r="L12" s="380"/>
      <c r="M12" s="194">
        <v>0</v>
      </c>
      <c r="O12" s="407">
        <v>0</v>
      </c>
      <c r="P12" s="407"/>
      <c r="Q12" s="198">
        <v>0</v>
      </c>
      <c r="R12" s="198">
        <v>0</v>
      </c>
      <c r="S12" s="205" t="str">
        <f ca="1">_xlfn.IFS(ISBLANK(NormalDensity!S12),"",IF(NOT(ISNA('#_NormalDensity'!S12)),IF(ISNA(NormalDensity!S12),TRUE,FALSE),FALSE),"StuNAMsg",IF(AND(ISNA('#_NormalDensity'!S12),ISNA(NormalDensity!S12)),TRUE,FALSE),"PerfectMsg",IF(NOT(ISERROR('#_NormalDensity'!S12)),IF(ISERROR(NormalDensity!S12),TRUE,FALSE),FALSE),"StuErrorMsg",IF(TYPE('#_NormalDensity'!S12)&lt;&gt;TYPE(NormalDensity!S12),TRUE,FALSE),"WrongTypeMsg",IF(_xlfn.ISFORMULA('#_NormalDensity'!S12),IF(NOT(_xlfn.ISFORMULA(NormalDensity!S12)),TRUE),FALSE),"MissingFormulaMsg",IF(NOT(AND(ISNUMBER(FIND("[",_xlfn.FORMULATEXT('#_NormalDensity'!S12))),ISNUMBER(FIND("!",_xlfn.FORMULATEXT('#_NormalDensity'!S12))))),AND(ISNUMBER(FIND("[",_xlfn.FORMULATEXT(NormalDensity!S12))),ISNUMBER(FIND("!",_xlfn.FORMULATEXT(NormalDensity!S12)))),FALSE),"ExternalRefsMsg",IF(ISNUMBER('#_NormalDensity'!S12),IF(ABS('#_NormalDensity'!S12-NormalDensity!S12)&gt;0.00001,TRUE,FALSE),IF('#_NormalDensity'!S12&lt;&gt;NormalDensity!S12,TRUE,FALSE)),IF(ISNUMBER('#_NormalDensity'!S12),IF('#_NormalDensity'!S12&gt;NormalDensity!S12,"TooLow","TooHigh"),"WrongAnswer"),NOT(_xlfn.ISFORMULA('#_NormalDensity'!S12)),"PerfectMsg",TRUE,"PerfectMsg")</f>
        <v/>
      </c>
      <c r="X12" s="379">
        <v>0</v>
      </c>
      <c r="Y12" s="379"/>
      <c r="Z12" s="379"/>
      <c r="AA12" s="379"/>
      <c r="AB12" s="379"/>
      <c r="AC12" s="194"/>
    </row>
    <row r="13" spans="1:29">
      <c r="H13" s="379">
        <v>0</v>
      </c>
      <c r="I13" s="379"/>
      <c r="J13" s="379"/>
      <c r="K13" s="379"/>
      <c r="L13" s="379"/>
      <c r="M13" s="194" t="str">
        <f ca="1">_xlfn.IFS(ISBLANK(NormalDensity!M13),"",IF(NOT(ISNA('#_NormalDensity'!M13)),IF(ISNA(NormalDensity!M13),TRUE,FALSE),FALSE),"StuNAMsg",IF(AND(ISNA('#_NormalDensity'!M13),ISNA(NormalDensity!M13)),TRUE,FALSE),"PerfectMsg",IF(NOT(ISERROR('#_NormalDensity'!M13)),IF(ISERROR(NormalDensity!M13),TRUE,FALSE),FALSE),"StuErrorMsg",IF(TYPE('#_NormalDensity'!M13)&lt;&gt;TYPE(NormalDensity!M13),TRUE,FALSE),"WrongTypeMsg",IF(_xlfn.ISFORMULA('#_NormalDensity'!M13),IF(NOT(_xlfn.ISFORMULA(NormalDensity!M13)),TRUE),FALSE),"MissingFormulaMsg",IF(NOT(AND(ISNUMBER(FIND("[",_xlfn.FORMULATEXT('#_NormalDensity'!M13))),ISNUMBER(FIND("!",_xlfn.FORMULATEXT('#_NormalDensity'!M13))))),AND(ISNUMBER(FIND("[",_xlfn.FORMULATEXT(NormalDensity!M13))),ISNUMBER(FIND("!",_xlfn.FORMULATEXT(NormalDensity!M13)))),FALSE),"ExternalRefsMsg",IF(ISNUMBER('#_NormalDensity'!M13),IF(ABS('#_NormalDensity'!M13-NormalDensity!M13)&gt;0.00001,TRUE,FALSE),IF('#_NormalDensity'!M13&lt;&gt;NormalDensity!M13,TRUE,FALSE)),IF(ISNUMBER('#_NormalDensity'!M13),IF('#_NormalDensity'!M13&gt;NormalDensity!M13,"TooLow","TooHigh"),"WrongAnswer"),NOT(_xlfn.ISFORMULA('#_NormalDensity'!M13)),"PerfectMsg",TRUE,"PerfectMsg")</f>
        <v/>
      </c>
      <c r="O13" s="407">
        <v>0</v>
      </c>
      <c r="P13" s="407"/>
      <c r="Q13" s="198">
        <v>0</v>
      </c>
      <c r="R13" s="198">
        <v>0</v>
      </c>
      <c r="S13" s="205" t="str">
        <f ca="1">_xlfn.IFS(ISBLANK(NormalDensity!S13),"",IF(NOT(ISNA('#_NormalDensity'!S13)),IF(ISNA(NormalDensity!S13),TRUE,FALSE),FALSE),"StuNAMsg",IF(AND(ISNA('#_NormalDensity'!S13),ISNA(NormalDensity!S13)),TRUE,FALSE),"PerfectMsg",IF(NOT(ISERROR('#_NormalDensity'!S13)),IF(ISERROR(NormalDensity!S13),TRUE,FALSE),FALSE),"StuErrorMsg",IF(TYPE('#_NormalDensity'!S13)&lt;&gt;TYPE(NormalDensity!S13),TRUE,FALSE),"WrongTypeMsg",IF(_xlfn.ISFORMULA('#_NormalDensity'!S13),IF(NOT(_xlfn.ISFORMULA(NormalDensity!S13)),TRUE),FALSE),"MissingFormulaMsg",IF(NOT(AND(ISNUMBER(FIND("[",_xlfn.FORMULATEXT('#_NormalDensity'!S13))),ISNUMBER(FIND("!",_xlfn.FORMULATEXT('#_NormalDensity'!S13))))),AND(ISNUMBER(FIND("[",_xlfn.FORMULATEXT(NormalDensity!S13))),ISNUMBER(FIND("!",_xlfn.FORMULATEXT(NormalDensity!S13)))),FALSE),"ExternalRefsMsg",IF(ISNUMBER('#_NormalDensity'!S13),IF(ABS('#_NormalDensity'!S13-NormalDensity!S13)&gt;0.00001,TRUE,FALSE),IF('#_NormalDensity'!S13&lt;&gt;NormalDensity!S13,TRUE,FALSE)),IF(ISNUMBER('#_NormalDensity'!S13),IF('#_NormalDensity'!S13&gt;NormalDensity!S13,"TooLow","TooHigh"),"WrongAnswer"),NOT(_xlfn.ISFORMULA('#_NormalDensity'!S13)),"PerfectMsg",TRUE,"PerfectMsg")</f>
        <v/>
      </c>
      <c r="T13" s="407">
        <v>0</v>
      </c>
      <c r="U13" s="407"/>
      <c r="V13" s="407"/>
      <c r="X13" s="379"/>
      <c r="Y13" s="379"/>
      <c r="Z13" s="379"/>
      <c r="AA13" s="379"/>
      <c r="AB13" s="379"/>
      <c r="AC13" s="194">
        <v>0</v>
      </c>
    </row>
    <row r="14" spans="1:29">
      <c r="A14" s="379">
        <v>0</v>
      </c>
      <c r="B14" s="379"/>
      <c r="C14" s="379"/>
      <c r="D14" s="379"/>
      <c r="E14" s="379"/>
      <c r="F14" s="194"/>
      <c r="H14" s="379"/>
      <c r="I14" s="379"/>
      <c r="J14" s="379"/>
      <c r="K14" s="379"/>
      <c r="L14" s="379"/>
      <c r="M14" s="194" t="str">
        <f ca="1">_xlfn.IFS(ISBLANK(NormalDensity!M14),"",IF(NOT(ISNA('#_NormalDensity'!M14)),IF(ISNA(NormalDensity!M14),TRUE,FALSE),FALSE),"StuNAMsg",IF(AND(ISNA('#_NormalDensity'!M14),ISNA(NormalDensity!M14)),TRUE,FALSE),"PerfectMsg",IF(NOT(ISERROR('#_NormalDensity'!M14)),IF(ISERROR(NormalDensity!M14),TRUE,FALSE),FALSE),"StuErrorMsg",IF(TYPE('#_NormalDensity'!M14)&lt;&gt;TYPE(NormalDensity!M14),TRUE,FALSE),"WrongTypeMsg",IF(_xlfn.ISFORMULA('#_NormalDensity'!M14),IF(NOT(_xlfn.ISFORMULA(NormalDensity!M14)),TRUE),FALSE),"MissingFormulaMsg",IF(NOT(AND(ISNUMBER(FIND("[",_xlfn.FORMULATEXT('#_NormalDensity'!M14))),ISNUMBER(FIND("!",_xlfn.FORMULATEXT('#_NormalDensity'!M14))))),AND(ISNUMBER(FIND("[",_xlfn.FORMULATEXT(NormalDensity!M14))),ISNUMBER(FIND("!",_xlfn.FORMULATEXT(NormalDensity!M14)))),FALSE),"ExternalRefsMsg",IF(ISNUMBER('#_NormalDensity'!M14),IF(ABS('#_NormalDensity'!M14-NormalDensity!M14)&gt;0.00001,TRUE,FALSE),IF('#_NormalDensity'!M14&lt;&gt;NormalDensity!M14,TRUE,FALSE)),IF(ISNUMBER('#_NormalDensity'!M14),IF('#_NormalDensity'!M14&gt;NormalDensity!M14,"TooLow","TooHigh"),"WrongAnswer"),NOT(_xlfn.ISFORMULA('#_NormalDensity'!M14)),"PerfectMsg",TRUE,"PerfectMsg")</f>
        <v/>
      </c>
      <c r="O14" s="407">
        <v>0</v>
      </c>
      <c r="P14" s="407"/>
      <c r="Q14" s="198">
        <v>0</v>
      </c>
      <c r="R14" s="198">
        <v>0</v>
      </c>
      <c r="S14" s="206" t="str">
        <f ca="1">_xlfn.IFS(ISBLANK(NormalDensity!S14),"",IF(NOT(ISNA('#_NormalDensity'!S14)),IF(ISNA(NormalDensity!S14),TRUE,FALSE),FALSE),"StuNAMsg",IF(AND(ISNA('#_NormalDensity'!S14),ISNA(NormalDensity!S14)),TRUE,FALSE),"PerfectMsg",IF(NOT(ISERROR('#_NormalDensity'!S14)),IF(ISERROR(NormalDensity!S14),TRUE,FALSE),FALSE),"StuErrorMsg",IF(TYPE('#_NormalDensity'!S14)&lt;&gt;TYPE(NormalDensity!S14),TRUE,FALSE),"WrongTypeMsg",IF(_xlfn.ISFORMULA('#_NormalDensity'!S14),IF(NOT(_xlfn.ISFORMULA(NormalDensity!S14)),TRUE),FALSE),"MissingFormulaMsg",IF(NOT(AND(ISNUMBER(FIND("[",_xlfn.FORMULATEXT('#_NormalDensity'!S14))),ISNUMBER(FIND("!",_xlfn.FORMULATEXT('#_NormalDensity'!S14))))),AND(ISNUMBER(FIND("[",_xlfn.FORMULATEXT(NormalDensity!S14))),ISNUMBER(FIND("!",_xlfn.FORMULATEXT(NormalDensity!S14)))),FALSE),"ExternalRefsMsg",IF(ISNUMBER('#_NormalDensity'!S14),IF(ABS('#_NormalDensity'!S14-NormalDensity!S14)&gt;0.00001,TRUE,FALSE),IF('#_NormalDensity'!S14&lt;&gt;NormalDensity!S14,TRUE,FALSE)),IF(ISNUMBER('#_NormalDensity'!S14),IF('#_NormalDensity'!S14&gt;NormalDensity!S14,"TooLow","TooHigh"),"WrongAnswer"),NOT(_xlfn.ISFORMULA('#_NormalDensity'!S14)),"PerfectMsg",TRUE,"PerfectMsg")</f>
        <v/>
      </c>
      <c r="T14" s="407">
        <v>0</v>
      </c>
      <c r="U14" s="407"/>
      <c r="V14" s="407"/>
      <c r="X14" s="379">
        <v>0</v>
      </c>
      <c r="Y14" s="379"/>
      <c r="Z14" s="379"/>
      <c r="AA14" s="379"/>
      <c r="AB14" s="379"/>
      <c r="AC14" s="194" t="str">
        <f ca="1">_xlfn.IFS(ISBLANK(NormalDensity!AC14),"",IF(NOT(ISNA('#_NormalDensity'!AC14)),IF(ISNA(NormalDensity!AC14),TRUE,FALSE),FALSE),"StuNAMsg",IF(AND(ISNA('#_NormalDensity'!AC14),ISNA(NormalDensity!AC14)),TRUE,FALSE),"PerfectMsg",IF(NOT(ISERROR('#_NormalDensity'!AC14)),IF(ISERROR(NormalDensity!AC14),TRUE,FALSE),FALSE),"StuErrorMsg",IF(TYPE('#_NormalDensity'!AC14)&lt;&gt;TYPE(NormalDensity!AC14),TRUE,FALSE),"WrongTypeMsg",IF(_xlfn.ISFORMULA('#_NormalDensity'!AC14),IF(NOT(_xlfn.ISFORMULA(NormalDensity!AC14)),TRUE),FALSE),"MissingFormulaMsg",IF(NOT(AND(ISNUMBER(FIND("[",_xlfn.FORMULATEXT('#_NormalDensity'!AC14))),ISNUMBER(FIND("!",_xlfn.FORMULATEXT('#_NormalDensity'!AC14))))),AND(ISNUMBER(FIND("[",_xlfn.FORMULATEXT(NormalDensity!AC14))),ISNUMBER(FIND("!",_xlfn.FORMULATEXT(NormalDensity!AC14)))),FALSE),"ExternalRefsMsg",IF(ISNUMBER('#_NormalDensity'!AC14),IF(ABS('#_NormalDensity'!AC14-NormalDensity!AC14)&gt;0.00001,TRUE,FALSE),IF('#_NormalDensity'!AC14&lt;&gt;NormalDensity!AC14,TRUE,FALSE)),IF(ISNUMBER('#_NormalDensity'!AC14),IF('#_NormalDensity'!AC14&gt;NormalDensity!AC14,"TooLow","TooHigh"),"WrongAnswer"),NOT(_xlfn.ISFORMULA('#_NormalDensity'!AC14)),"PerfectMsg",TRUE,"PerfectMsg")</f>
        <v/>
      </c>
    </row>
    <row r="15" spans="1:29">
      <c r="A15" s="379"/>
      <c r="B15" s="379"/>
      <c r="C15" s="379"/>
      <c r="D15" s="379"/>
      <c r="E15" s="379"/>
      <c r="F15" s="194">
        <v>0</v>
      </c>
      <c r="H15" s="379"/>
      <c r="I15" s="379"/>
      <c r="J15" s="379"/>
      <c r="K15" s="379"/>
      <c r="L15" s="379"/>
      <c r="M15" s="194" t="str">
        <f ca="1">_xlfn.IFS(ISBLANK(NormalDensity!M15),"",IF(NOT(ISNA('#_NormalDensity'!M15)),IF(ISNA(NormalDensity!M15),TRUE,FALSE),FALSE),"StuNAMsg",IF(AND(ISNA('#_NormalDensity'!M15),ISNA(NormalDensity!M15)),TRUE,FALSE),"PerfectMsg",IF(NOT(ISERROR('#_NormalDensity'!M15)),IF(ISERROR(NormalDensity!M15),TRUE,FALSE),FALSE),"StuErrorMsg",IF(TYPE('#_NormalDensity'!M15)&lt;&gt;TYPE(NormalDensity!M15),TRUE,FALSE),"WrongTypeMsg",IF(_xlfn.ISFORMULA('#_NormalDensity'!M15),IF(NOT(_xlfn.ISFORMULA(NormalDensity!M15)),TRUE),FALSE),"MissingFormulaMsg",IF(NOT(AND(ISNUMBER(FIND("[",_xlfn.FORMULATEXT('#_NormalDensity'!M15))),ISNUMBER(FIND("!",_xlfn.FORMULATEXT('#_NormalDensity'!M15))))),AND(ISNUMBER(FIND("[",_xlfn.FORMULATEXT(NormalDensity!M15))),ISNUMBER(FIND("!",_xlfn.FORMULATEXT(NormalDensity!M15)))),FALSE),"ExternalRefsMsg",IF(ISNUMBER('#_NormalDensity'!M15),IF(ABS('#_NormalDensity'!M15-NormalDensity!M15)&gt;0.00001,TRUE,FALSE),IF('#_NormalDensity'!M15&lt;&gt;NormalDensity!M15,TRUE,FALSE)),IF(ISNUMBER('#_NormalDensity'!M15),IF('#_NormalDensity'!M15&gt;NormalDensity!M15,"TooLow","TooHigh"),"WrongAnswer"),NOT(_xlfn.ISFORMULA('#_NormalDensity'!M15)),"PerfectMsg",TRUE,"PerfectMsg")</f>
        <v/>
      </c>
      <c r="O15" s="407">
        <v>0</v>
      </c>
      <c r="P15" s="407"/>
      <c r="Q15" s="198">
        <v>0</v>
      </c>
      <c r="R15" s="198">
        <v>0</v>
      </c>
      <c r="S15" s="206" t="str">
        <f ca="1">_xlfn.IFS(ISBLANK(NormalDensity!S15),"",IF(NOT(ISNA('#_NormalDensity'!S15)),IF(ISNA(NormalDensity!S15),TRUE,FALSE),FALSE),"StuNAMsg",IF(AND(ISNA('#_NormalDensity'!S15),ISNA(NormalDensity!S15)),TRUE,FALSE),"PerfectMsg",IF(NOT(ISERROR('#_NormalDensity'!S15)),IF(ISERROR(NormalDensity!S15),TRUE,FALSE),FALSE),"StuErrorMsg",IF(TYPE('#_NormalDensity'!S15)&lt;&gt;TYPE(NormalDensity!S15),TRUE,FALSE),"WrongTypeMsg",IF(_xlfn.ISFORMULA('#_NormalDensity'!S15),IF(NOT(_xlfn.ISFORMULA(NormalDensity!S15)),TRUE),FALSE),"MissingFormulaMsg",IF(NOT(AND(ISNUMBER(FIND("[",_xlfn.FORMULATEXT('#_NormalDensity'!S15))),ISNUMBER(FIND("!",_xlfn.FORMULATEXT('#_NormalDensity'!S15))))),AND(ISNUMBER(FIND("[",_xlfn.FORMULATEXT(NormalDensity!S15))),ISNUMBER(FIND("!",_xlfn.FORMULATEXT(NormalDensity!S15)))),FALSE),"ExternalRefsMsg",IF(ISNUMBER('#_NormalDensity'!S15),IF(ABS('#_NormalDensity'!S15-NormalDensity!S15)&gt;0.00001,TRUE,FALSE),IF('#_NormalDensity'!S15&lt;&gt;NormalDensity!S15,TRUE,FALSE)),IF(ISNUMBER('#_NormalDensity'!S15),IF('#_NormalDensity'!S15&gt;NormalDensity!S15,"TooLow","TooHigh"),"WrongAnswer"),NOT(_xlfn.ISFORMULA('#_NormalDensity'!S15)),"PerfectMsg",TRUE,"PerfectMsg")</f>
        <v/>
      </c>
      <c r="T15" s="407">
        <v>0</v>
      </c>
      <c r="U15" s="407"/>
      <c r="V15" s="407"/>
      <c r="X15" s="379"/>
      <c r="Y15" s="379"/>
      <c r="Z15" s="379"/>
      <c r="AA15" s="379"/>
      <c r="AB15" s="379"/>
      <c r="AC15" s="194" t="str">
        <f ca="1">_xlfn.IFS(ISBLANK(NormalDensity!AC15),"",IF(NOT(ISNA('#_NormalDensity'!AC15)),IF(ISNA(NormalDensity!AC15),TRUE,FALSE),FALSE),"StuNAMsg",IF(AND(ISNA('#_NormalDensity'!AC15),ISNA(NormalDensity!AC15)),TRUE,FALSE),"PerfectMsg",IF(NOT(ISERROR('#_NormalDensity'!AC15)),IF(ISERROR(NormalDensity!AC15),TRUE,FALSE),FALSE),"StuErrorMsg",IF(TYPE('#_NormalDensity'!AC15)&lt;&gt;TYPE(NormalDensity!AC15),TRUE,FALSE),"WrongTypeMsg",IF(_xlfn.ISFORMULA('#_NormalDensity'!AC15),IF(NOT(_xlfn.ISFORMULA(NormalDensity!AC15)),TRUE),FALSE),"MissingFormulaMsg",IF(NOT(AND(ISNUMBER(FIND("[",_xlfn.FORMULATEXT('#_NormalDensity'!AC15))),ISNUMBER(FIND("!",_xlfn.FORMULATEXT('#_NormalDensity'!AC15))))),AND(ISNUMBER(FIND("[",_xlfn.FORMULATEXT(NormalDensity!AC15))),ISNUMBER(FIND("!",_xlfn.FORMULATEXT(NormalDensity!AC15)))),FALSE),"ExternalRefsMsg",IF(ISNUMBER('#_NormalDensity'!AC15),IF(ABS('#_NormalDensity'!AC15-NormalDensity!AC15)&gt;0.00001,TRUE,FALSE),IF('#_NormalDensity'!AC15&lt;&gt;NormalDensity!AC15,TRUE,FALSE)),IF(ISNUMBER('#_NormalDensity'!AC15),IF('#_NormalDensity'!AC15&gt;NormalDensity!AC15,"TooLow","TooHigh"),"WrongAnswer"),NOT(_xlfn.ISFORMULA('#_NormalDensity'!AC15)),"PerfectMsg",TRUE,"PerfectMsg")</f>
        <v/>
      </c>
    </row>
    <row r="16" spans="1:29">
      <c r="A16" s="380">
        <v>0</v>
      </c>
      <c r="B16" s="380"/>
      <c r="C16" s="380"/>
      <c r="D16" s="380"/>
      <c r="E16" s="380"/>
      <c r="F16" s="194" t="str">
        <f ca="1">_xlfn.IFS(ISBLANK(NormalDensity!F16),"",IF(NOT(ISNA('#_NormalDensity'!F16)),IF(ISNA(NormalDensity!F16),TRUE,FALSE),FALSE),"StuNAMsg",IF(AND(ISNA('#_NormalDensity'!F16),ISNA(NormalDensity!F16)),TRUE,FALSE),"PerfectMsg",IF(NOT(ISERROR('#_NormalDensity'!F16)),IF(ISERROR(NormalDensity!F16),TRUE,FALSE),FALSE),"StuErrorMsg",IF(TYPE('#_NormalDensity'!F16)&lt;&gt;TYPE(NormalDensity!F16),TRUE,FALSE),"WrongTypeMsg",IF(_xlfn.ISFORMULA('#_NormalDensity'!F16),IF(NOT(_xlfn.ISFORMULA(NormalDensity!F16)),TRUE),FALSE),"MissingFormulaMsg",IF(NOT(AND(ISNUMBER(FIND("[",_xlfn.FORMULATEXT('#_NormalDensity'!F16))),ISNUMBER(FIND("!",_xlfn.FORMULATEXT('#_NormalDensity'!F16))))),AND(ISNUMBER(FIND("[",_xlfn.FORMULATEXT(NormalDensity!F16))),ISNUMBER(FIND("!",_xlfn.FORMULATEXT(NormalDensity!F16)))),FALSE),"ExternalRefsMsg",IF(ISNUMBER('#_NormalDensity'!F16),IF(ABS('#_NormalDensity'!F16-NormalDensity!F16)&gt;0.00001,TRUE,FALSE),IF('#_NormalDensity'!F16&lt;&gt;NormalDensity!F16,TRUE,FALSE)),IF(ISNUMBER('#_NormalDensity'!F16),IF('#_NormalDensity'!F16&gt;NormalDensity!F16,"TooLow","TooHigh"),"WrongAnswer"),NOT(_xlfn.ISFORMULA('#_NormalDensity'!F16)),"PerfectMsg",TRUE,"PerfectMsg")</f>
        <v/>
      </c>
      <c r="O16" s="407">
        <v>0</v>
      </c>
      <c r="P16" s="407"/>
      <c r="Q16" s="198">
        <v>0</v>
      </c>
      <c r="R16" s="198">
        <v>0</v>
      </c>
      <c r="S16" s="206" t="str">
        <f ca="1">_xlfn.IFS(ISBLANK(NormalDensity!S16),"",IF(NOT(ISNA('#_NormalDensity'!S16)),IF(ISNA(NormalDensity!S16),TRUE,FALSE),FALSE),"StuNAMsg",IF(AND(ISNA('#_NormalDensity'!S16),ISNA(NormalDensity!S16)),TRUE,FALSE),"PerfectMsg",IF(NOT(ISERROR('#_NormalDensity'!S16)),IF(ISERROR(NormalDensity!S16),TRUE,FALSE),FALSE),"StuErrorMsg",IF(TYPE('#_NormalDensity'!S16)&lt;&gt;TYPE(NormalDensity!S16),TRUE,FALSE),"WrongTypeMsg",IF(_xlfn.ISFORMULA('#_NormalDensity'!S16),IF(NOT(_xlfn.ISFORMULA(NormalDensity!S16)),TRUE),FALSE),"MissingFormulaMsg",IF(NOT(AND(ISNUMBER(FIND("[",_xlfn.FORMULATEXT('#_NormalDensity'!S16))),ISNUMBER(FIND("!",_xlfn.FORMULATEXT('#_NormalDensity'!S16))))),AND(ISNUMBER(FIND("[",_xlfn.FORMULATEXT(NormalDensity!S16))),ISNUMBER(FIND("!",_xlfn.FORMULATEXT(NormalDensity!S16)))),FALSE),"ExternalRefsMsg",IF(ISNUMBER('#_NormalDensity'!S16),IF(ABS('#_NormalDensity'!S16-NormalDensity!S16)&gt;0.00001,TRUE,FALSE),IF('#_NormalDensity'!S16&lt;&gt;NormalDensity!S16,TRUE,FALSE)),IF(ISNUMBER('#_NormalDensity'!S16),IF('#_NormalDensity'!S16&gt;NormalDensity!S16,"TooLow","TooHigh"),"WrongAnswer"),NOT(_xlfn.ISFORMULA('#_NormalDensity'!S16)),"PerfectMsg",TRUE,"PerfectMsg")</f>
        <v/>
      </c>
      <c r="T16" s="407">
        <v>0</v>
      </c>
      <c r="U16" s="407"/>
      <c r="V16" s="407"/>
    </row>
    <row r="17" spans="1:28" ht="14.5" customHeight="1">
      <c r="H17" s="379">
        <v>0</v>
      </c>
      <c r="I17" s="379"/>
      <c r="J17" s="379"/>
      <c r="K17" s="379"/>
      <c r="L17" s="379"/>
      <c r="M17" s="194"/>
      <c r="O17" s="407">
        <v>0</v>
      </c>
      <c r="P17" s="407"/>
      <c r="Q17" s="198">
        <v>0</v>
      </c>
      <c r="R17" s="198">
        <v>0</v>
      </c>
      <c r="S17" s="206" t="str">
        <f ca="1">_xlfn.IFS(ISBLANK(NormalDensity!S17),"",IF(NOT(ISNA('#_NormalDensity'!S17)),IF(ISNA(NormalDensity!S17),TRUE,FALSE),FALSE),"StuNAMsg",IF(AND(ISNA('#_NormalDensity'!S17),ISNA(NormalDensity!S17)),TRUE,FALSE),"PerfectMsg",IF(NOT(ISERROR('#_NormalDensity'!S17)),IF(ISERROR(NormalDensity!S17),TRUE,FALSE),FALSE),"StuErrorMsg",IF(TYPE('#_NormalDensity'!S17)&lt;&gt;TYPE(NormalDensity!S17),TRUE,FALSE),"WrongTypeMsg",IF(_xlfn.ISFORMULA('#_NormalDensity'!S17),IF(NOT(_xlfn.ISFORMULA(NormalDensity!S17)),TRUE),FALSE),"MissingFormulaMsg",IF(NOT(AND(ISNUMBER(FIND("[",_xlfn.FORMULATEXT('#_NormalDensity'!S17))),ISNUMBER(FIND("!",_xlfn.FORMULATEXT('#_NormalDensity'!S17))))),AND(ISNUMBER(FIND("[",_xlfn.FORMULATEXT(NormalDensity!S17))),ISNUMBER(FIND("!",_xlfn.FORMULATEXT(NormalDensity!S17)))),FALSE),"ExternalRefsMsg",IF(ISNUMBER('#_NormalDensity'!S17),IF(ABS('#_NormalDensity'!S17-NormalDensity!S17)&gt;0.00001,TRUE,FALSE),IF('#_NormalDensity'!S17&lt;&gt;NormalDensity!S17,TRUE,FALSE)),IF(ISNUMBER('#_NormalDensity'!S17),IF('#_NormalDensity'!S17&gt;NormalDensity!S17,"TooLow","TooHigh"),"WrongAnswer"),NOT(_xlfn.ISFORMULA('#_NormalDensity'!S17)),"PerfectMsg",TRUE,"PerfectMsg")</f>
        <v/>
      </c>
      <c r="X17" s="408">
        <v>0</v>
      </c>
      <c r="Y17" s="408"/>
      <c r="Z17" s="408"/>
      <c r="AA17" s="408"/>
      <c r="AB17" s="408"/>
    </row>
    <row r="18" spans="1:28" ht="14.5" customHeight="1">
      <c r="A18" s="379">
        <v>0</v>
      </c>
      <c r="B18" s="379"/>
      <c r="C18" s="379"/>
      <c r="D18" s="379"/>
      <c r="E18" s="379"/>
      <c r="F18" s="194"/>
      <c r="H18" s="379"/>
      <c r="I18" s="379"/>
      <c r="J18" s="379"/>
      <c r="K18" s="379"/>
      <c r="L18" s="379"/>
      <c r="M18" s="194">
        <v>0</v>
      </c>
      <c r="X18" s="408">
        <v>0</v>
      </c>
      <c r="Y18" s="408"/>
      <c r="Z18" s="408"/>
      <c r="AA18" s="408"/>
      <c r="AB18" s="408"/>
    </row>
    <row r="19" spans="1:28">
      <c r="A19" s="379"/>
      <c r="B19" s="379"/>
      <c r="C19" s="379"/>
      <c r="D19" s="379"/>
      <c r="E19" s="379"/>
      <c r="F19" s="194">
        <v>0</v>
      </c>
      <c r="H19" s="380">
        <v>0</v>
      </c>
      <c r="I19" s="380"/>
      <c r="J19" s="380"/>
      <c r="K19" s="380"/>
      <c r="L19" s="380"/>
      <c r="M19" s="194" t="str">
        <f ca="1">_xlfn.IFS(ISBLANK(NormalDensity!M19),"",IF(NOT(ISNA('#_NormalDensity'!M19)),IF(ISNA(NormalDensity!M19),TRUE,FALSE),FALSE),"StuNAMsg",IF(AND(ISNA('#_NormalDensity'!M19),ISNA(NormalDensity!M19)),TRUE,FALSE),"PerfectMsg",IF(NOT(ISERROR('#_NormalDensity'!M19)),IF(ISERROR(NormalDensity!M19),TRUE,FALSE),FALSE),"StuErrorMsg",IF(TYPE('#_NormalDensity'!M19)&lt;&gt;TYPE(NormalDensity!M19),TRUE,FALSE),"WrongTypeMsg",IF(_xlfn.ISFORMULA('#_NormalDensity'!M19),IF(NOT(_xlfn.ISFORMULA(NormalDensity!M19)),TRUE),FALSE),"MissingFormulaMsg",IF(NOT(AND(ISNUMBER(FIND("[",_xlfn.FORMULATEXT('#_NormalDensity'!M19))),ISNUMBER(FIND("!",_xlfn.FORMULATEXT('#_NormalDensity'!M19))))),AND(ISNUMBER(FIND("[",_xlfn.FORMULATEXT(NormalDensity!M19))),ISNUMBER(FIND("!",_xlfn.FORMULATEXT(NormalDensity!M19)))),FALSE),"ExternalRefsMsg",IF(ISNUMBER('#_NormalDensity'!M19),IF(ABS('#_NormalDensity'!M19-NormalDensity!M19)&gt;0.00001,TRUE,FALSE),IF('#_NormalDensity'!M19&lt;&gt;NormalDensity!M19,TRUE,FALSE)),IF(ISNUMBER('#_NormalDensity'!M19),IF('#_NormalDensity'!M19&gt;NormalDensity!M19,"TooLow","TooHigh"),"WrongAnswer"),NOT(_xlfn.ISFORMULA('#_NormalDensity'!M19)),"PerfectMsg",TRUE,"PerfectMsg")</f>
        <v/>
      </c>
      <c r="O19" s="193">
        <v>0</v>
      </c>
    </row>
    <row r="20" spans="1:28" ht="14.5" customHeight="1">
      <c r="A20" s="379">
        <v>0</v>
      </c>
      <c r="B20" s="379"/>
      <c r="C20" s="379"/>
      <c r="D20" s="379"/>
      <c r="E20" s="379"/>
      <c r="F20" s="194" t="str">
        <f ca="1">_xlfn.IFS(ISBLANK(NormalDensity!F20),"",IF(NOT(ISNA('#_NormalDensity'!F20)),IF(ISNA(NormalDensity!F20),TRUE,FALSE),FALSE),"StuNAMsg",IF(AND(ISNA('#_NormalDensity'!F20),ISNA(NormalDensity!F20)),TRUE,FALSE),"PerfectMsg",IF(NOT(ISERROR('#_NormalDensity'!F20)),IF(ISERROR(NormalDensity!F20),TRUE,FALSE),FALSE),"StuErrorMsg",IF(TYPE('#_NormalDensity'!F20)&lt;&gt;TYPE(NormalDensity!F20),TRUE,FALSE),"WrongTypeMsg",IF(_xlfn.ISFORMULA('#_NormalDensity'!F20),IF(NOT(_xlfn.ISFORMULA(NormalDensity!F20)),TRUE),FALSE),"MissingFormulaMsg",IF(NOT(AND(ISNUMBER(FIND("[",_xlfn.FORMULATEXT('#_NormalDensity'!F20))),ISNUMBER(FIND("!",_xlfn.FORMULATEXT('#_NormalDensity'!F20))))),AND(ISNUMBER(FIND("[",_xlfn.FORMULATEXT(NormalDensity!F20))),ISNUMBER(FIND("!",_xlfn.FORMULATEXT(NormalDensity!F20)))),FALSE),"ExternalRefsMsg",IF(ISNUMBER('#_NormalDensity'!F20),IF(ABS('#_NormalDensity'!F20-NormalDensity!F20)&gt;0.00001,TRUE,FALSE),IF('#_NormalDensity'!F20&lt;&gt;NormalDensity!F20,TRUE,FALSE)),IF(ISNUMBER('#_NormalDensity'!F20),IF('#_NormalDensity'!F20&gt;NormalDensity!F20,"TooLow","TooHigh"),"WrongAnswer"),NOT(_xlfn.ISFORMULA('#_NormalDensity'!F20)),"PerfectMsg",TRUE,"PerfectMsg")</f>
        <v/>
      </c>
      <c r="O20" s="381">
        <v>0</v>
      </c>
      <c r="X20" s="407">
        <v>0</v>
      </c>
      <c r="Y20" s="407"/>
      <c r="Z20" s="407"/>
    </row>
    <row r="21" spans="1:28" ht="14.5" customHeight="1">
      <c r="A21" s="379"/>
      <c r="B21" s="379"/>
      <c r="C21" s="379"/>
      <c r="D21" s="379"/>
      <c r="E21" s="379"/>
      <c r="F21" s="194" t="str">
        <f ca="1">_xlfn.IFS(ISBLANK(NormalDensity!F21),"",IF(NOT(ISNA('#_NormalDensity'!F21)),IF(ISNA(NormalDensity!F21),TRUE,FALSE),FALSE),"StuNAMsg",IF(AND(ISNA('#_NormalDensity'!F21),ISNA(NormalDensity!F21)),TRUE,FALSE),"PerfectMsg",IF(NOT(ISERROR('#_NormalDensity'!F21)),IF(ISERROR(NormalDensity!F21),TRUE,FALSE),FALSE),"StuErrorMsg",IF(TYPE('#_NormalDensity'!F21)&lt;&gt;TYPE(NormalDensity!F21),TRUE,FALSE),"WrongTypeMsg",IF(_xlfn.ISFORMULA('#_NormalDensity'!F21),IF(NOT(_xlfn.ISFORMULA(NormalDensity!F21)),TRUE),FALSE),"MissingFormulaMsg",IF(NOT(AND(ISNUMBER(FIND("[",_xlfn.FORMULATEXT('#_NormalDensity'!F21))),ISNUMBER(FIND("!",_xlfn.FORMULATEXT('#_NormalDensity'!F21))))),AND(ISNUMBER(FIND("[",_xlfn.FORMULATEXT(NormalDensity!F21))),ISNUMBER(FIND("!",_xlfn.FORMULATEXT(NormalDensity!F21)))),FALSE),"ExternalRefsMsg",IF(ISNUMBER('#_NormalDensity'!F21),IF(ABS('#_NormalDensity'!F21-NormalDensity!F21)&gt;0.00001,TRUE,FALSE),IF('#_NormalDensity'!F21&lt;&gt;NormalDensity!F21,TRUE,FALSE)),IF(ISNUMBER('#_NormalDensity'!F21),IF('#_NormalDensity'!F21&gt;NormalDensity!F21,"TooLow","TooHigh"),"WrongAnswer"),NOT(_xlfn.ISFORMULA('#_NormalDensity'!F21)),"PerfectMsg",TRUE,"PerfectMsg")</f>
        <v/>
      </c>
      <c r="H21" s="379">
        <v>0</v>
      </c>
      <c r="I21" s="379"/>
      <c r="J21" s="379"/>
      <c r="K21" s="379"/>
      <c r="L21" s="379"/>
      <c r="M21" s="194"/>
      <c r="O21" s="381"/>
      <c r="X21" s="198">
        <v>0</v>
      </c>
      <c r="Y21" s="198">
        <v>0</v>
      </c>
      <c r="Z21" s="203">
        <v>0</v>
      </c>
    </row>
    <row r="22" spans="1:28" ht="14.5" customHeight="1">
      <c r="A22" s="379"/>
      <c r="B22" s="379"/>
      <c r="C22" s="379"/>
      <c r="D22" s="379"/>
      <c r="E22" s="379"/>
      <c r="F22" s="194" t="str">
        <f ca="1">_xlfn.IFS(ISBLANK(NormalDensity!F22),"",IF(NOT(ISNA('#_NormalDensity'!F22)),IF(ISNA(NormalDensity!F22),TRUE,FALSE),FALSE),"StuNAMsg",IF(AND(ISNA('#_NormalDensity'!F22),ISNA(NormalDensity!F22)),TRUE,FALSE),"PerfectMsg",IF(NOT(ISERROR('#_NormalDensity'!F22)),IF(ISERROR(NormalDensity!F22),TRUE,FALSE),FALSE),"StuErrorMsg",IF(TYPE('#_NormalDensity'!F22)&lt;&gt;TYPE(NormalDensity!F22),TRUE,FALSE),"WrongTypeMsg",IF(_xlfn.ISFORMULA('#_NormalDensity'!F22),IF(NOT(_xlfn.ISFORMULA(NormalDensity!F22)),TRUE),FALSE),"MissingFormulaMsg",IF(NOT(AND(ISNUMBER(FIND("[",_xlfn.FORMULATEXT('#_NormalDensity'!F22))),ISNUMBER(FIND("!",_xlfn.FORMULATEXT('#_NormalDensity'!F22))))),AND(ISNUMBER(FIND("[",_xlfn.FORMULATEXT(NormalDensity!F22))),ISNUMBER(FIND("!",_xlfn.FORMULATEXT(NormalDensity!F22)))),FALSE),"ExternalRefsMsg",IF(ISNUMBER('#_NormalDensity'!F22),IF(ABS('#_NormalDensity'!F22-NormalDensity!F22)&gt;0.00001,TRUE,FALSE),IF('#_NormalDensity'!F22&lt;&gt;NormalDensity!F22,TRUE,FALSE)),IF(ISNUMBER('#_NormalDensity'!F22),IF('#_NormalDensity'!F22&gt;NormalDensity!F22,"TooLow","TooHigh"),"WrongAnswer"),NOT(_xlfn.ISFORMULA('#_NormalDensity'!F22)),"PerfectMsg",TRUE,"PerfectMsg")</f>
        <v/>
      </c>
      <c r="H22" s="379"/>
      <c r="I22" s="379"/>
      <c r="J22" s="379"/>
      <c r="K22" s="379"/>
      <c r="L22" s="379"/>
      <c r="M22" s="194">
        <v>0</v>
      </c>
      <c r="X22" s="198">
        <v>0</v>
      </c>
      <c r="Y22" s="198">
        <v>0</v>
      </c>
      <c r="Z22" s="204">
        <v>0</v>
      </c>
    </row>
    <row r="23" spans="1:28" ht="14.5" customHeight="1">
      <c r="A23" s="379"/>
      <c r="B23" s="379"/>
      <c r="C23" s="379"/>
      <c r="D23" s="379"/>
      <c r="E23" s="379"/>
      <c r="F23" s="194" t="str">
        <f ca="1">_xlfn.IFS(ISBLANK(NormalDensity!F23),"",IF(NOT(ISNA('#_NormalDensity'!F23)),IF(ISNA(NormalDensity!F23),TRUE,FALSE),FALSE),"StuNAMsg",IF(AND(ISNA('#_NormalDensity'!F23),ISNA(NormalDensity!F23)),TRUE,FALSE),"PerfectMsg",IF(NOT(ISERROR('#_NormalDensity'!F23)),IF(ISERROR(NormalDensity!F23),TRUE,FALSE),FALSE),"StuErrorMsg",IF(TYPE('#_NormalDensity'!F23)&lt;&gt;TYPE(NormalDensity!F23),TRUE,FALSE),"WrongTypeMsg",IF(_xlfn.ISFORMULA('#_NormalDensity'!F23),IF(NOT(_xlfn.ISFORMULA(NormalDensity!F23)),TRUE),FALSE),"MissingFormulaMsg",IF(NOT(AND(ISNUMBER(FIND("[",_xlfn.FORMULATEXT('#_NormalDensity'!F23))),ISNUMBER(FIND("!",_xlfn.FORMULATEXT('#_NormalDensity'!F23))))),AND(ISNUMBER(FIND("[",_xlfn.FORMULATEXT(NormalDensity!F23))),ISNUMBER(FIND("!",_xlfn.FORMULATEXT(NormalDensity!F23)))),FALSE),"ExternalRefsMsg",IF(ISNUMBER('#_NormalDensity'!F23),IF(ABS('#_NormalDensity'!F23-NormalDensity!F23)&gt;0.00001,TRUE,FALSE),IF('#_NormalDensity'!F23&lt;&gt;NormalDensity!F23,TRUE,FALSE)),IF(ISNUMBER('#_NormalDensity'!F23),IF('#_NormalDensity'!F23&gt;NormalDensity!F23,"TooLow","TooHigh"),"WrongAnswer"),NOT(_xlfn.ISFORMULA('#_NormalDensity'!F23)),"PerfectMsg",TRUE,"PerfectMsg")</f>
        <v/>
      </c>
      <c r="H23" s="380">
        <v>0</v>
      </c>
      <c r="I23" s="380"/>
      <c r="J23" s="380"/>
      <c r="K23" s="380"/>
      <c r="L23" s="380"/>
      <c r="M23" s="194" t="str">
        <f ca="1">_xlfn.IFS(ISBLANK(NormalDensity!M23),"",IF(NOT(ISNA('#_NormalDensity'!M23)),IF(ISNA(NormalDensity!M23),TRUE,FALSE),FALSE),"StuNAMsg",IF(AND(ISNA('#_NormalDensity'!M23),ISNA(NormalDensity!M23)),TRUE,FALSE),"PerfectMsg",IF(NOT(ISERROR('#_NormalDensity'!M23)),IF(ISERROR(NormalDensity!M23),TRUE,FALSE),FALSE),"StuErrorMsg",IF(TYPE('#_NormalDensity'!M23)&lt;&gt;TYPE(NormalDensity!M23),TRUE,FALSE),"WrongTypeMsg",IF(_xlfn.ISFORMULA('#_NormalDensity'!M23),IF(NOT(_xlfn.ISFORMULA(NormalDensity!M23)),TRUE),FALSE),"MissingFormulaMsg",IF(NOT(AND(ISNUMBER(FIND("[",_xlfn.FORMULATEXT('#_NormalDensity'!M23))),ISNUMBER(FIND("!",_xlfn.FORMULATEXT('#_NormalDensity'!M23))))),AND(ISNUMBER(FIND("[",_xlfn.FORMULATEXT(NormalDensity!M23))),ISNUMBER(FIND("!",_xlfn.FORMULATEXT(NormalDensity!M23)))),FALSE),"ExternalRefsMsg",IF(ISNUMBER('#_NormalDensity'!M23),IF(ABS('#_NormalDensity'!M23-NormalDensity!M23)&gt;0.00001,TRUE,FALSE),IF('#_NormalDensity'!M23&lt;&gt;NormalDensity!M23,TRUE,FALSE)),IF(ISNUMBER('#_NormalDensity'!M23),IF('#_NormalDensity'!M23&gt;NormalDensity!M23,"TooLow","TooHigh"),"WrongAnswer"),NOT(_xlfn.ISFORMULA('#_NormalDensity'!M23)),"PerfectMsg",TRUE,"PerfectMsg")</f>
        <v/>
      </c>
      <c r="O23" s="407">
        <v>0</v>
      </c>
      <c r="P23" s="407"/>
      <c r="Q23" s="407"/>
    </row>
    <row r="24" spans="1:28" ht="14.5" customHeight="1">
      <c r="A24" s="379"/>
      <c r="B24" s="379"/>
      <c r="C24" s="379"/>
      <c r="D24" s="379"/>
      <c r="E24" s="379"/>
      <c r="F24" s="194"/>
      <c r="O24" s="198">
        <v>0</v>
      </c>
      <c r="P24" s="198">
        <v>0</v>
      </c>
      <c r="Q24" s="203">
        <v>0</v>
      </c>
      <c r="X24" s="207">
        <v>0</v>
      </c>
      <c r="Y24" s="208">
        <v>0</v>
      </c>
    </row>
    <row r="25" spans="1:28">
      <c r="H25" s="380">
        <v>0</v>
      </c>
      <c r="I25" s="380"/>
      <c r="J25" s="380"/>
      <c r="K25" s="380"/>
      <c r="L25" s="380"/>
      <c r="M25" s="194">
        <v>0</v>
      </c>
      <c r="O25" s="198">
        <v>0</v>
      </c>
      <c r="P25" s="198">
        <v>0</v>
      </c>
      <c r="Q25" s="204">
        <v>0</v>
      </c>
      <c r="X25" s="209">
        <v>0</v>
      </c>
      <c r="Y25" s="210" t="str">
        <f ca="1">_xlfn.IFS(ISBLANK(NormalDensity!Y25),"",IF(NOT(ISNA('#_NormalDensity'!Y25)),IF(ISNA(NormalDensity!Y25),TRUE,FALSE),FALSE),"StuNAMsg",IF(AND(ISNA('#_NormalDensity'!Y25),ISNA(NormalDensity!Y25)),TRUE,FALSE),"PerfectMsg",IF(NOT(ISERROR('#_NormalDensity'!Y25)),IF(ISERROR(NormalDensity!Y25),TRUE,FALSE),FALSE),"StuErrorMsg",IF(TYPE('#_NormalDensity'!Y25)&lt;&gt;TYPE(NormalDensity!Y25),TRUE,FALSE),"WrongTypeMsg",IF(_xlfn.ISFORMULA('#_NormalDensity'!Y25),IF(NOT(_xlfn.ISFORMULA(NormalDensity!Y25)),TRUE),FALSE),"MissingFormulaMsg",IF(NOT(AND(ISNUMBER(FIND("[",_xlfn.FORMULATEXT('#_NormalDensity'!Y25))),ISNUMBER(FIND("!",_xlfn.FORMULATEXT('#_NormalDensity'!Y25))))),AND(ISNUMBER(FIND("[",_xlfn.FORMULATEXT(NormalDensity!Y25))),ISNUMBER(FIND("!",_xlfn.FORMULATEXT(NormalDensity!Y25)))),FALSE),"ExternalRefsMsg",IF(ISNUMBER('#_NormalDensity'!Y25),IF(ABS('#_NormalDensity'!Y25-NormalDensity!Y25)&gt;0.00001,TRUE,FALSE),IF('#_NormalDensity'!Y25&lt;&gt;NormalDensity!Y25,TRUE,FALSE)),IF(ISNUMBER('#_NormalDensity'!Y25),IF('#_NormalDensity'!Y25&gt;NormalDensity!Y25,"TooLow","TooHigh"),"WrongAnswer"),NOT(_xlfn.ISFORMULA('#_NormalDensity'!Y25)),"PerfectMsg",TRUE,"PerfectMsg")</f>
        <v/>
      </c>
    </row>
    <row r="26" spans="1:28" ht="14.5" customHeight="1">
      <c r="A26" s="379">
        <v>0</v>
      </c>
      <c r="B26" s="379"/>
      <c r="C26" s="379"/>
      <c r="D26" s="379"/>
      <c r="E26" s="379"/>
      <c r="F26" s="194"/>
      <c r="H26" s="379">
        <v>0</v>
      </c>
      <c r="I26" s="379"/>
      <c r="J26" s="379"/>
      <c r="K26" s="379"/>
      <c r="L26" s="379"/>
      <c r="M26" s="194" t="str">
        <f ca="1">_xlfn.IFS(ISBLANK(NormalDensity!M26),"",IF(NOT(ISNA('#_NormalDensity'!M26)),IF(ISNA(NormalDensity!M26),TRUE,FALSE),FALSE),"StuNAMsg",IF(AND(ISNA('#_NormalDensity'!M26),ISNA(NormalDensity!M26)),TRUE,FALSE),"PerfectMsg",IF(NOT(ISERROR('#_NormalDensity'!M26)),IF(ISERROR(NormalDensity!M26),TRUE,FALSE),FALSE),"StuErrorMsg",IF(TYPE('#_NormalDensity'!M26)&lt;&gt;TYPE(NormalDensity!M26),TRUE,FALSE),"WrongTypeMsg",IF(_xlfn.ISFORMULA('#_NormalDensity'!M26),IF(NOT(_xlfn.ISFORMULA(NormalDensity!M26)),TRUE),FALSE),"MissingFormulaMsg",IF(NOT(AND(ISNUMBER(FIND("[",_xlfn.FORMULATEXT('#_NormalDensity'!M26))),ISNUMBER(FIND("!",_xlfn.FORMULATEXT('#_NormalDensity'!M26))))),AND(ISNUMBER(FIND("[",_xlfn.FORMULATEXT(NormalDensity!M26))),ISNUMBER(FIND("!",_xlfn.FORMULATEXT(NormalDensity!M26)))),FALSE),"ExternalRefsMsg",IF(ISNUMBER('#_NormalDensity'!M26),IF(ABS('#_NormalDensity'!M26-NormalDensity!M26)&gt;0.00001,TRUE,FALSE),IF('#_NormalDensity'!M26&lt;&gt;NormalDensity!M26,TRUE,FALSE)),IF(ISNUMBER('#_NormalDensity'!M26),IF('#_NormalDensity'!M26&gt;NormalDensity!M26,"TooLow","TooHigh"),"WrongAnswer"),NOT(_xlfn.ISFORMULA('#_NormalDensity'!M26)),"PerfectMsg",TRUE,"PerfectMsg")</f>
        <v/>
      </c>
      <c r="X26" s="209">
        <v>0</v>
      </c>
      <c r="Y26" s="210" t="str">
        <f ca="1">_xlfn.IFS(ISBLANK(NormalDensity!Y26),"",IF(NOT(ISNA('#_NormalDensity'!Y26)),IF(ISNA(NormalDensity!Y26),TRUE,FALSE),FALSE),"StuNAMsg",IF(AND(ISNA('#_NormalDensity'!Y26),ISNA(NormalDensity!Y26)),TRUE,FALSE),"PerfectMsg",IF(NOT(ISERROR('#_NormalDensity'!Y26)),IF(ISERROR(NormalDensity!Y26),TRUE,FALSE),FALSE),"StuErrorMsg",IF(TYPE('#_NormalDensity'!Y26)&lt;&gt;TYPE(NormalDensity!Y26),TRUE,FALSE),"WrongTypeMsg",IF(_xlfn.ISFORMULA('#_NormalDensity'!Y26),IF(NOT(_xlfn.ISFORMULA(NormalDensity!Y26)),TRUE),FALSE),"MissingFormulaMsg",IF(NOT(AND(ISNUMBER(FIND("[",_xlfn.FORMULATEXT('#_NormalDensity'!Y26))),ISNUMBER(FIND("!",_xlfn.FORMULATEXT('#_NormalDensity'!Y26))))),AND(ISNUMBER(FIND("[",_xlfn.FORMULATEXT(NormalDensity!Y26))),ISNUMBER(FIND("!",_xlfn.FORMULATEXT(NormalDensity!Y26)))),FALSE),"ExternalRefsMsg",IF(ISNUMBER('#_NormalDensity'!Y26),IF(ABS('#_NormalDensity'!Y26-NormalDensity!Y26)&gt;0.00001,TRUE,FALSE),IF('#_NormalDensity'!Y26&lt;&gt;NormalDensity!Y26,TRUE,FALSE)),IF(ISNUMBER('#_NormalDensity'!Y26),IF('#_NormalDensity'!Y26&gt;NormalDensity!Y26,"TooLow","TooHigh"),"WrongAnswer"),NOT(_xlfn.ISFORMULA('#_NormalDensity'!Y26)),"PerfectMsg",TRUE,"PerfectMsg")</f>
        <v/>
      </c>
    </row>
    <row r="27" spans="1:28">
      <c r="A27" s="379"/>
      <c r="B27" s="379"/>
      <c r="C27" s="379"/>
      <c r="D27" s="379"/>
      <c r="E27" s="379"/>
      <c r="F27" s="194">
        <v>0</v>
      </c>
      <c r="H27" s="379"/>
      <c r="I27" s="379"/>
      <c r="J27" s="379"/>
      <c r="K27" s="379"/>
      <c r="L27" s="379"/>
      <c r="M27" s="194" t="str">
        <f ca="1">_xlfn.IFS(ISBLANK(NormalDensity!M27),"",IF(NOT(ISNA('#_NormalDensity'!M27)),IF(ISNA(NormalDensity!M27),TRUE,FALSE),FALSE),"StuNAMsg",IF(AND(ISNA('#_NormalDensity'!M27),ISNA(NormalDensity!M27)),TRUE,FALSE),"PerfectMsg",IF(NOT(ISERROR('#_NormalDensity'!M27)),IF(ISERROR(NormalDensity!M27),TRUE,FALSE),FALSE),"StuErrorMsg",IF(TYPE('#_NormalDensity'!M27)&lt;&gt;TYPE(NormalDensity!M27),TRUE,FALSE),"WrongTypeMsg",IF(_xlfn.ISFORMULA('#_NormalDensity'!M27),IF(NOT(_xlfn.ISFORMULA(NormalDensity!M27)),TRUE),FALSE),"MissingFormulaMsg",IF(NOT(AND(ISNUMBER(FIND("[",_xlfn.FORMULATEXT('#_NormalDensity'!M27))),ISNUMBER(FIND("!",_xlfn.FORMULATEXT('#_NormalDensity'!M27))))),AND(ISNUMBER(FIND("[",_xlfn.FORMULATEXT(NormalDensity!M27))),ISNUMBER(FIND("!",_xlfn.FORMULATEXT(NormalDensity!M27)))),FALSE),"ExternalRefsMsg",IF(ISNUMBER('#_NormalDensity'!M27),IF(ABS('#_NormalDensity'!M27-NormalDensity!M27)&gt;0.00001,TRUE,FALSE),IF('#_NormalDensity'!M27&lt;&gt;NormalDensity!M27,TRUE,FALSE)),IF(ISNUMBER('#_NormalDensity'!M27),IF('#_NormalDensity'!M27&gt;NormalDensity!M27,"TooLow","TooHigh"),"WrongAnswer"),NOT(_xlfn.ISFORMULA('#_NormalDensity'!M27)),"PerfectMsg",TRUE,"PerfectMsg")</f>
        <v/>
      </c>
      <c r="O27" s="407">
        <v>0</v>
      </c>
      <c r="P27" s="407"/>
      <c r="Q27" s="198">
        <v>0</v>
      </c>
      <c r="R27" s="198">
        <v>0</v>
      </c>
      <c r="S27" s="198">
        <v>0</v>
      </c>
      <c r="X27" s="209">
        <v>0</v>
      </c>
      <c r="Y27" s="210" t="str">
        <f ca="1">_xlfn.IFS(ISBLANK(NormalDensity!Y27),"",IF(NOT(ISNA('#_NormalDensity'!Y27)),IF(ISNA(NormalDensity!Y27),TRUE,FALSE),FALSE),"StuNAMsg",IF(AND(ISNA('#_NormalDensity'!Y27),ISNA(NormalDensity!Y27)),TRUE,FALSE),"PerfectMsg",IF(NOT(ISERROR('#_NormalDensity'!Y27)),IF(ISERROR(NormalDensity!Y27),TRUE,FALSE),FALSE),"StuErrorMsg",IF(TYPE('#_NormalDensity'!Y27)&lt;&gt;TYPE(NormalDensity!Y27),TRUE,FALSE),"WrongTypeMsg",IF(_xlfn.ISFORMULA('#_NormalDensity'!Y27),IF(NOT(_xlfn.ISFORMULA(NormalDensity!Y27)),TRUE),FALSE),"MissingFormulaMsg",IF(NOT(AND(ISNUMBER(FIND("[",_xlfn.FORMULATEXT('#_NormalDensity'!Y27))),ISNUMBER(FIND("!",_xlfn.FORMULATEXT('#_NormalDensity'!Y27))))),AND(ISNUMBER(FIND("[",_xlfn.FORMULATEXT(NormalDensity!Y27))),ISNUMBER(FIND("!",_xlfn.FORMULATEXT(NormalDensity!Y27)))),FALSE),"ExternalRefsMsg",IF(ISNUMBER('#_NormalDensity'!Y27),IF(ABS('#_NormalDensity'!Y27-NormalDensity!Y27)&gt;0.00001,TRUE,FALSE),IF('#_NormalDensity'!Y27&lt;&gt;NormalDensity!Y27,TRUE,FALSE)),IF(ISNUMBER('#_NormalDensity'!Y27),IF('#_NormalDensity'!Y27&gt;NormalDensity!Y27,"TooLow","TooHigh"),"WrongAnswer"),NOT(_xlfn.ISFORMULA('#_NormalDensity'!Y27)),"PerfectMsg",TRUE,"PerfectMsg")</f>
        <v/>
      </c>
    </row>
    <row r="28" spans="1:28" ht="14.5" customHeight="1">
      <c r="A28" s="379">
        <v>0</v>
      </c>
      <c r="B28" s="379"/>
      <c r="C28" s="379"/>
      <c r="D28" s="379"/>
      <c r="E28" s="379"/>
      <c r="F28" s="194" t="str">
        <f ca="1">_xlfn.IFS(ISBLANK(NormalDensity!F28),"",IF(NOT(ISNA('#_NormalDensity'!F28)),IF(ISNA(NormalDensity!F28),TRUE,FALSE),FALSE),"StuNAMsg",IF(AND(ISNA('#_NormalDensity'!F28),ISNA(NormalDensity!F28)),TRUE,FALSE),"PerfectMsg",IF(NOT(ISERROR('#_NormalDensity'!F28)),IF(ISERROR(NormalDensity!F28),TRUE,FALSE),FALSE),"StuErrorMsg",IF(TYPE('#_NormalDensity'!F28)&lt;&gt;TYPE(NormalDensity!F28),TRUE,FALSE),"WrongTypeMsg",IF(_xlfn.ISFORMULA('#_NormalDensity'!F28),IF(NOT(_xlfn.ISFORMULA(NormalDensity!F28)),TRUE),FALSE),"MissingFormulaMsg",IF(NOT(AND(ISNUMBER(FIND("[",_xlfn.FORMULATEXT('#_NormalDensity'!F28))),ISNUMBER(FIND("!",_xlfn.FORMULATEXT('#_NormalDensity'!F28))))),AND(ISNUMBER(FIND("[",_xlfn.FORMULATEXT(NormalDensity!F28))),ISNUMBER(FIND("!",_xlfn.FORMULATEXT(NormalDensity!F28)))),FALSE),"ExternalRefsMsg",IF(ISNUMBER('#_NormalDensity'!F28),IF(ABS('#_NormalDensity'!F28-NormalDensity!F28)&gt;0.00001,TRUE,FALSE),IF('#_NormalDensity'!F28&lt;&gt;NormalDensity!F28,TRUE,FALSE)),IF(ISNUMBER('#_NormalDensity'!F28),IF('#_NormalDensity'!F28&gt;NormalDensity!F28,"TooLow","TooHigh"),"WrongAnswer"),NOT(_xlfn.ISFORMULA('#_NormalDensity'!F28)),"PerfectMsg",TRUE,"PerfectMsg")</f>
        <v/>
      </c>
      <c r="H28" s="379"/>
      <c r="I28" s="379"/>
      <c r="J28" s="379"/>
      <c r="K28" s="379"/>
      <c r="L28" s="379"/>
      <c r="M28" s="194" t="str">
        <f ca="1">_xlfn.IFS(ISBLANK(NormalDensity!M28),"",IF(NOT(ISNA('#_NormalDensity'!M28)),IF(ISNA(NormalDensity!M28),TRUE,FALSE),FALSE),"StuNAMsg",IF(AND(ISNA('#_NormalDensity'!M28),ISNA(NormalDensity!M28)),TRUE,FALSE),"PerfectMsg",IF(NOT(ISERROR('#_NormalDensity'!M28)),IF(ISERROR(NormalDensity!M28),TRUE,FALSE),FALSE),"StuErrorMsg",IF(TYPE('#_NormalDensity'!M28)&lt;&gt;TYPE(NormalDensity!M28),TRUE,FALSE),"WrongTypeMsg",IF(_xlfn.ISFORMULA('#_NormalDensity'!M28),IF(NOT(_xlfn.ISFORMULA(NormalDensity!M28)),TRUE),FALSE),"MissingFormulaMsg",IF(NOT(AND(ISNUMBER(FIND("[",_xlfn.FORMULATEXT('#_NormalDensity'!M28))),ISNUMBER(FIND("!",_xlfn.FORMULATEXT('#_NormalDensity'!M28))))),AND(ISNUMBER(FIND("[",_xlfn.FORMULATEXT(NormalDensity!M28))),ISNUMBER(FIND("!",_xlfn.FORMULATEXT(NormalDensity!M28)))),FALSE),"ExternalRefsMsg",IF(ISNUMBER('#_NormalDensity'!M28),IF(ABS('#_NormalDensity'!M28-NormalDensity!M28)&gt;0.00001,TRUE,FALSE),IF('#_NormalDensity'!M28&lt;&gt;NormalDensity!M28,TRUE,FALSE)),IF(ISNUMBER('#_NormalDensity'!M28),IF('#_NormalDensity'!M28&gt;NormalDensity!M28,"TooLow","TooHigh"),"WrongAnswer"),NOT(_xlfn.ISFORMULA('#_NormalDensity'!M28)),"PerfectMsg",TRUE,"PerfectMsg")</f>
        <v/>
      </c>
      <c r="O28" s="407">
        <v>0</v>
      </c>
      <c r="P28" s="407"/>
      <c r="Q28" s="198">
        <v>0</v>
      </c>
      <c r="R28" s="198">
        <v>0</v>
      </c>
      <c r="S28" s="205" t="str">
        <f ca="1">_xlfn.IFS(ISBLANK(NormalDensity!S28),"",IF(NOT(ISNA('#_NormalDensity'!S28)),IF(ISNA(NormalDensity!S28),TRUE,FALSE),FALSE),"StuNAMsg",IF(AND(ISNA('#_NormalDensity'!S28),ISNA(NormalDensity!S28)),TRUE,FALSE),"PerfectMsg",IF(NOT(ISERROR('#_NormalDensity'!S28)),IF(ISERROR(NormalDensity!S28),TRUE,FALSE),FALSE),"StuErrorMsg",IF(TYPE('#_NormalDensity'!S28)&lt;&gt;TYPE(NormalDensity!S28),TRUE,FALSE),"WrongTypeMsg",IF(_xlfn.ISFORMULA('#_NormalDensity'!S28),IF(NOT(_xlfn.ISFORMULA(NormalDensity!S28)),TRUE),FALSE),"MissingFormulaMsg",IF(NOT(AND(ISNUMBER(FIND("[",_xlfn.FORMULATEXT('#_NormalDensity'!S28))),ISNUMBER(FIND("!",_xlfn.FORMULATEXT('#_NormalDensity'!S28))))),AND(ISNUMBER(FIND("[",_xlfn.FORMULATEXT(NormalDensity!S28))),ISNUMBER(FIND("!",_xlfn.FORMULATEXT(NormalDensity!S28)))),FALSE),"ExternalRefsMsg",IF(ISNUMBER('#_NormalDensity'!S28),IF(ABS('#_NormalDensity'!S28-NormalDensity!S28)&gt;0.00001,TRUE,FALSE),IF('#_NormalDensity'!S28&lt;&gt;NormalDensity!S28,TRUE,FALSE)),IF(ISNUMBER('#_NormalDensity'!S28),IF('#_NormalDensity'!S28&gt;NormalDensity!S28,"TooLow","TooHigh"),"WrongAnswer"),NOT(_xlfn.ISFORMULA('#_NormalDensity'!S28)),"PerfectMsg",TRUE,"PerfectMsg")</f>
        <v/>
      </c>
      <c r="X28" s="209">
        <v>0</v>
      </c>
      <c r="Y28" s="210" t="str">
        <f ca="1">_xlfn.IFS(ISBLANK(NormalDensity!Y28),"",IF(NOT(ISNA('#_NormalDensity'!Y28)),IF(ISNA(NormalDensity!Y28),TRUE,FALSE),FALSE),"StuNAMsg",IF(AND(ISNA('#_NormalDensity'!Y28),ISNA(NormalDensity!Y28)),TRUE,FALSE),"PerfectMsg",IF(NOT(ISERROR('#_NormalDensity'!Y28)),IF(ISERROR(NormalDensity!Y28),TRUE,FALSE),FALSE),"StuErrorMsg",IF(TYPE('#_NormalDensity'!Y28)&lt;&gt;TYPE(NormalDensity!Y28),TRUE,FALSE),"WrongTypeMsg",IF(_xlfn.ISFORMULA('#_NormalDensity'!Y28),IF(NOT(_xlfn.ISFORMULA(NormalDensity!Y28)),TRUE),FALSE),"MissingFormulaMsg",IF(NOT(AND(ISNUMBER(FIND("[",_xlfn.FORMULATEXT('#_NormalDensity'!Y28))),ISNUMBER(FIND("!",_xlfn.FORMULATEXT('#_NormalDensity'!Y28))))),AND(ISNUMBER(FIND("[",_xlfn.FORMULATEXT(NormalDensity!Y28))),ISNUMBER(FIND("!",_xlfn.FORMULATEXT(NormalDensity!Y28)))),FALSE),"ExternalRefsMsg",IF(ISNUMBER('#_NormalDensity'!Y28),IF(ABS('#_NormalDensity'!Y28-NormalDensity!Y28)&gt;0.00001,TRUE,FALSE),IF('#_NormalDensity'!Y28&lt;&gt;NormalDensity!Y28,TRUE,FALSE)),IF(ISNUMBER('#_NormalDensity'!Y28),IF('#_NormalDensity'!Y28&gt;NormalDensity!Y28,"TooLow","TooHigh"),"WrongAnswer"),NOT(_xlfn.ISFORMULA('#_NormalDensity'!Y28)),"PerfectMsg",TRUE,"PerfectMsg")</f>
        <v/>
      </c>
    </row>
    <row r="29" spans="1:28" ht="14.5" customHeight="1">
      <c r="A29" s="379"/>
      <c r="B29" s="379"/>
      <c r="C29" s="379"/>
      <c r="D29" s="379"/>
      <c r="E29" s="379"/>
      <c r="F29" s="194" t="str">
        <f ca="1">_xlfn.IFS(ISBLANK(NormalDensity!F29),"",IF(NOT(ISNA('#_NormalDensity'!F29)),IF(ISNA(NormalDensity!F29),TRUE,FALSE),FALSE),"StuNAMsg",IF(AND(ISNA('#_NormalDensity'!F29),ISNA(NormalDensity!F29)),TRUE,FALSE),"PerfectMsg",IF(NOT(ISERROR('#_NormalDensity'!F29)),IF(ISERROR(NormalDensity!F29),TRUE,FALSE),FALSE),"StuErrorMsg",IF(TYPE('#_NormalDensity'!F29)&lt;&gt;TYPE(NormalDensity!F29),TRUE,FALSE),"WrongTypeMsg",IF(_xlfn.ISFORMULA('#_NormalDensity'!F29),IF(NOT(_xlfn.ISFORMULA(NormalDensity!F29)),TRUE),FALSE),"MissingFormulaMsg",IF(NOT(AND(ISNUMBER(FIND("[",_xlfn.FORMULATEXT('#_NormalDensity'!F29))),ISNUMBER(FIND("!",_xlfn.FORMULATEXT('#_NormalDensity'!F29))))),AND(ISNUMBER(FIND("[",_xlfn.FORMULATEXT(NormalDensity!F29))),ISNUMBER(FIND("!",_xlfn.FORMULATEXT(NormalDensity!F29)))),FALSE),"ExternalRefsMsg",IF(ISNUMBER('#_NormalDensity'!F29),IF(ABS('#_NormalDensity'!F29-NormalDensity!F29)&gt;0.00001,TRUE,FALSE),IF('#_NormalDensity'!F29&lt;&gt;NormalDensity!F29,TRUE,FALSE)),IF(ISNUMBER('#_NormalDensity'!F29),IF('#_NormalDensity'!F29&gt;NormalDensity!F29,"TooLow","TooHigh"),"WrongAnswer"),NOT(_xlfn.ISFORMULA('#_NormalDensity'!F29)),"PerfectMsg",TRUE,"PerfectMsg")</f>
        <v/>
      </c>
      <c r="H29" s="379"/>
      <c r="I29" s="379"/>
      <c r="J29" s="379"/>
      <c r="K29" s="379"/>
      <c r="L29" s="379"/>
      <c r="M29" s="194" t="str">
        <f ca="1">_xlfn.IFS(ISBLANK(NormalDensity!M29),"",IF(NOT(ISNA('#_NormalDensity'!M29)),IF(ISNA(NormalDensity!M29),TRUE,FALSE),FALSE),"StuNAMsg",IF(AND(ISNA('#_NormalDensity'!M29),ISNA(NormalDensity!M29)),TRUE,FALSE),"PerfectMsg",IF(NOT(ISERROR('#_NormalDensity'!M29)),IF(ISERROR(NormalDensity!M29),TRUE,FALSE),FALSE),"StuErrorMsg",IF(TYPE('#_NormalDensity'!M29)&lt;&gt;TYPE(NormalDensity!M29),TRUE,FALSE),"WrongTypeMsg",IF(_xlfn.ISFORMULA('#_NormalDensity'!M29),IF(NOT(_xlfn.ISFORMULA(NormalDensity!M29)),TRUE),FALSE),"MissingFormulaMsg",IF(NOT(AND(ISNUMBER(FIND("[",_xlfn.FORMULATEXT('#_NormalDensity'!M29))),ISNUMBER(FIND("!",_xlfn.FORMULATEXT('#_NormalDensity'!M29))))),AND(ISNUMBER(FIND("[",_xlfn.FORMULATEXT(NormalDensity!M29))),ISNUMBER(FIND("!",_xlfn.FORMULATEXT(NormalDensity!M29)))),FALSE),"ExternalRefsMsg",IF(ISNUMBER('#_NormalDensity'!M29),IF(ABS('#_NormalDensity'!M29-NormalDensity!M29)&gt;0.00001,TRUE,FALSE),IF('#_NormalDensity'!M29&lt;&gt;NormalDensity!M29,TRUE,FALSE)),IF(ISNUMBER('#_NormalDensity'!M29),IF('#_NormalDensity'!M29&gt;NormalDensity!M29,"TooLow","TooHigh"),"WrongAnswer"),NOT(_xlfn.ISFORMULA('#_NormalDensity'!M29)),"PerfectMsg",TRUE,"PerfectMsg")</f>
        <v/>
      </c>
      <c r="O29" s="407">
        <v>0</v>
      </c>
      <c r="P29" s="407"/>
      <c r="Q29" s="198">
        <v>0</v>
      </c>
      <c r="R29" s="198">
        <v>0</v>
      </c>
      <c r="S29" s="205" t="str">
        <f ca="1">_xlfn.IFS(ISBLANK(NormalDensity!S29),"",IF(NOT(ISNA('#_NormalDensity'!S29)),IF(ISNA(NormalDensity!S29),TRUE,FALSE),FALSE),"StuNAMsg",IF(AND(ISNA('#_NormalDensity'!S29),ISNA(NormalDensity!S29)),TRUE,FALSE),"PerfectMsg",IF(NOT(ISERROR('#_NormalDensity'!S29)),IF(ISERROR(NormalDensity!S29),TRUE,FALSE),FALSE),"StuErrorMsg",IF(TYPE('#_NormalDensity'!S29)&lt;&gt;TYPE(NormalDensity!S29),TRUE,FALSE),"WrongTypeMsg",IF(_xlfn.ISFORMULA('#_NormalDensity'!S29),IF(NOT(_xlfn.ISFORMULA(NormalDensity!S29)),TRUE),FALSE),"MissingFormulaMsg",IF(NOT(AND(ISNUMBER(FIND("[",_xlfn.FORMULATEXT('#_NormalDensity'!S29))),ISNUMBER(FIND("!",_xlfn.FORMULATEXT('#_NormalDensity'!S29))))),AND(ISNUMBER(FIND("[",_xlfn.FORMULATEXT(NormalDensity!S29))),ISNUMBER(FIND("!",_xlfn.FORMULATEXT(NormalDensity!S29)))),FALSE),"ExternalRefsMsg",IF(ISNUMBER('#_NormalDensity'!S29),IF(ABS('#_NormalDensity'!S29-NormalDensity!S29)&gt;0.00001,TRUE,FALSE),IF('#_NormalDensity'!S29&lt;&gt;NormalDensity!S29,TRUE,FALSE)),IF(ISNUMBER('#_NormalDensity'!S29),IF('#_NormalDensity'!S29&gt;NormalDensity!S29,"TooLow","TooHigh"),"WrongAnswer"),NOT(_xlfn.ISFORMULA('#_NormalDensity'!S29)),"PerfectMsg",TRUE,"PerfectMsg")</f>
        <v/>
      </c>
      <c r="T29" s="407">
        <v>0</v>
      </c>
      <c r="U29" s="407"/>
      <c r="V29" s="407"/>
      <c r="X29" s="209">
        <v>0</v>
      </c>
      <c r="Y29" s="210" t="str">
        <f ca="1">_xlfn.IFS(ISBLANK(NormalDensity!Y29),"",IF(NOT(ISNA('#_NormalDensity'!Y29)),IF(ISNA(NormalDensity!Y29),TRUE,FALSE),FALSE),"StuNAMsg",IF(AND(ISNA('#_NormalDensity'!Y29),ISNA(NormalDensity!Y29)),TRUE,FALSE),"PerfectMsg",IF(NOT(ISERROR('#_NormalDensity'!Y29)),IF(ISERROR(NormalDensity!Y29),TRUE,FALSE),FALSE),"StuErrorMsg",IF(TYPE('#_NormalDensity'!Y29)&lt;&gt;TYPE(NormalDensity!Y29),TRUE,FALSE),"WrongTypeMsg",IF(_xlfn.ISFORMULA('#_NormalDensity'!Y29),IF(NOT(_xlfn.ISFORMULA(NormalDensity!Y29)),TRUE),FALSE),"MissingFormulaMsg",IF(NOT(AND(ISNUMBER(FIND("[",_xlfn.FORMULATEXT('#_NormalDensity'!Y29))),ISNUMBER(FIND("!",_xlfn.FORMULATEXT('#_NormalDensity'!Y29))))),AND(ISNUMBER(FIND("[",_xlfn.FORMULATEXT(NormalDensity!Y29))),ISNUMBER(FIND("!",_xlfn.FORMULATEXT(NormalDensity!Y29)))),FALSE),"ExternalRefsMsg",IF(ISNUMBER('#_NormalDensity'!Y29),IF(ABS('#_NormalDensity'!Y29-NormalDensity!Y29)&gt;0.00001,TRUE,FALSE),IF('#_NormalDensity'!Y29&lt;&gt;NormalDensity!Y29,TRUE,FALSE)),IF(ISNUMBER('#_NormalDensity'!Y29),IF('#_NormalDensity'!Y29&gt;NormalDensity!Y29,"TooLow","TooHigh"),"WrongAnswer"),NOT(_xlfn.ISFORMULA('#_NormalDensity'!Y29)),"PerfectMsg",TRUE,"PerfectMsg")</f>
        <v/>
      </c>
    </row>
    <row r="30" spans="1:28">
      <c r="A30" s="379"/>
      <c r="B30" s="379"/>
      <c r="C30" s="379"/>
      <c r="D30" s="379"/>
      <c r="E30" s="379"/>
      <c r="F30" s="194" t="str">
        <f ca="1">_xlfn.IFS(ISBLANK(NormalDensity!F30),"",IF(NOT(ISNA('#_NormalDensity'!F30)),IF(ISNA(NormalDensity!F30),TRUE,FALSE),FALSE),"StuNAMsg",IF(AND(ISNA('#_NormalDensity'!F30),ISNA(NormalDensity!F30)),TRUE,FALSE),"PerfectMsg",IF(NOT(ISERROR('#_NormalDensity'!F30)),IF(ISERROR(NormalDensity!F30),TRUE,FALSE),FALSE),"StuErrorMsg",IF(TYPE('#_NormalDensity'!F30)&lt;&gt;TYPE(NormalDensity!F30),TRUE,FALSE),"WrongTypeMsg",IF(_xlfn.ISFORMULA('#_NormalDensity'!F30),IF(NOT(_xlfn.ISFORMULA(NormalDensity!F30)),TRUE),FALSE),"MissingFormulaMsg",IF(NOT(AND(ISNUMBER(FIND("[",_xlfn.FORMULATEXT('#_NormalDensity'!F30))),ISNUMBER(FIND("!",_xlfn.FORMULATEXT('#_NormalDensity'!F30))))),AND(ISNUMBER(FIND("[",_xlfn.FORMULATEXT(NormalDensity!F30))),ISNUMBER(FIND("!",_xlfn.FORMULATEXT(NormalDensity!F30)))),FALSE),"ExternalRefsMsg",IF(ISNUMBER('#_NormalDensity'!F30),IF(ABS('#_NormalDensity'!F30-NormalDensity!F30)&gt;0.00001,TRUE,FALSE),IF('#_NormalDensity'!F30&lt;&gt;NormalDensity!F30,TRUE,FALSE)),IF(ISNUMBER('#_NormalDensity'!F30),IF('#_NormalDensity'!F30&gt;NormalDensity!F30,"TooLow","TooHigh"),"WrongAnswer"),NOT(_xlfn.ISFORMULA('#_NormalDensity'!F30)),"PerfectMsg",TRUE,"PerfectMsg")</f>
        <v/>
      </c>
      <c r="H30" s="379"/>
      <c r="I30" s="379"/>
      <c r="J30" s="379"/>
      <c r="K30" s="379"/>
      <c r="L30" s="379"/>
      <c r="M30" s="194"/>
      <c r="O30" s="407">
        <v>0</v>
      </c>
      <c r="P30" s="407"/>
      <c r="Q30" s="198">
        <v>0</v>
      </c>
      <c r="R30" s="198">
        <v>0</v>
      </c>
      <c r="S30" s="206" t="str">
        <f ca="1">_xlfn.IFS(ISBLANK(NormalDensity!S30),"",IF(NOT(ISNA('#_NormalDensity'!S30)),IF(ISNA(NormalDensity!S30),TRUE,FALSE),FALSE),"StuNAMsg",IF(AND(ISNA('#_NormalDensity'!S30),ISNA(NormalDensity!S30)),TRUE,FALSE),"PerfectMsg",IF(NOT(ISERROR('#_NormalDensity'!S30)),IF(ISERROR(NormalDensity!S30),TRUE,FALSE),FALSE),"StuErrorMsg",IF(TYPE('#_NormalDensity'!S30)&lt;&gt;TYPE(NormalDensity!S30),TRUE,FALSE),"WrongTypeMsg",IF(_xlfn.ISFORMULA('#_NormalDensity'!S30),IF(NOT(_xlfn.ISFORMULA(NormalDensity!S30)),TRUE),FALSE),"MissingFormulaMsg",IF(NOT(AND(ISNUMBER(FIND("[",_xlfn.FORMULATEXT('#_NormalDensity'!S30))),ISNUMBER(FIND("!",_xlfn.FORMULATEXT('#_NormalDensity'!S30))))),AND(ISNUMBER(FIND("[",_xlfn.FORMULATEXT(NormalDensity!S30))),ISNUMBER(FIND("!",_xlfn.FORMULATEXT(NormalDensity!S30)))),FALSE),"ExternalRefsMsg",IF(ISNUMBER('#_NormalDensity'!S30),IF(ABS('#_NormalDensity'!S30-NormalDensity!S30)&gt;0.00001,TRUE,FALSE),IF('#_NormalDensity'!S30&lt;&gt;NormalDensity!S30,TRUE,FALSE)),IF(ISNUMBER('#_NormalDensity'!S30),IF('#_NormalDensity'!S30&gt;NormalDensity!S30,"TooLow","TooHigh"),"WrongAnswer"),NOT(_xlfn.ISFORMULA('#_NormalDensity'!S30)),"PerfectMsg",TRUE,"PerfectMsg")</f>
        <v/>
      </c>
      <c r="T30" s="407">
        <v>0</v>
      </c>
      <c r="U30" s="407"/>
      <c r="V30" s="407"/>
      <c r="X30" s="209">
        <v>0</v>
      </c>
      <c r="Y30" s="210" t="str">
        <f ca="1">_xlfn.IFS(ISBLANK(NormalDensity!Y30),"",IF(NOT(ISNA('#_NormalDensity'!Y30)),IF(ISNA(NormalDensity!Y30),TRUE,FALSE),FALSE),"StuNAMsg",IF(AND(ISNA('#_NormalDensity'!Y30),ISNA(NormalDensity!Y30)),TRUE,FALSE),"PerfectMsg",IF(NOT(ISERROR('#_NormalDensity'!Y30)),IF(ISERROR(NormalDensity!Y30),TRUE,FALSE),FALSE),"StuErrorMsg",IF(TYPE('#_NormalDensity'!Y30)&lt;&gt;TYPE(NormalDensity!Y30),TRUE,FALSE),"WrongTypeMsg",IF(_xlfn.ISFORMULA('#_NormalDensity'!Y30),IF(NOT(_xlfn.ISFORMULA(NormalDensity!Y30)),TRUE),FALSE),"MissingFormulaMsg",IF(NOT(AND(ISNUMBER(FIND("[",_xlfn.FORMULATEXT('#_NormalDensity'!Y30))),ISNUMBER(FIND("!",_xlfn.FORMULATEXT('#_NormalDensity'!Y30))))),AND(ISNUMBER(FIND("[",_xlfn.FORMULATEXT(NormalDensity!Y30))),ISNUMBER(FIND("!",_xlfn.FORMULATEXT(NormalDensity!Y30)))),FALSE),"ExternalRefsMsg",IF(ISNUMBER('#_NormalDensity'!Y30),IF(ABS('#_NormalDensity'!Y30-NormalDensity!Y30)&gt;0.00001,TRUE,FALSE),IF('#_NormalDensity'!Y30&lt;&gt;NormalDensity!Y30,TRUE,FALSE)),IF(ISNUMBER('#_NormalDensity'!Y30),IF('#_NormalDensity'!Y30&gt;NormalDensity!Y30,"TooLow","TooHigh"),"WrongAnswer"),NOT(_xlfn.ISFORMULA('#_NormalDensity'!Y30)),"PerfectMsg",TRUE,"PerfectMsg")</f>
        <v/>
      </c>
    </row>
    <row r="31" spans="1:28">
      <c r="A31" s="379"/>
      <c r="B31" s="379"/>
      <c r="C31" s="379"/>
      <c r="D31" s="379"/>
      <c r="E31" s="379"/>
      <c r="F31" s="194" t="str">
        <f ca="1">_xlfn.IFS(ISBLANK(NormalDensity!F31),"",IF(NOT(ISNA('#_NormalDensity'!F31)),IF(ISNA(NormalDensity!F31),TRUE,FALSE),FALSE),"StuNAMsg",IF(AND(ISNA('#_NormalDensity'!F31),ISNA(NormalDensity!F31)),TRUE,FALSE),"PerfectMsg",IF(NOT(ISERROR('#_NormalDensity'!F31)),IF(ISERROR(NormalDensity!F31),TRUE,FALSE),FALSE),"StuErrorMsg",IF(TYPE('#_NormalDensity'!F31)&lt;&gt;TYPE(NormalDensity!F31),TRUE,FALSE),"WrongTypeMsg",IF(_xlfn.ISFORMULA('#_NormalDensity'!F31),IF(NOT(_xlfn.ISFORMULA(NormalDensity!F31)),TRUE),FALSE),"MissingFormulaMsg",IF(NOT(AND(ISNUMBER(FIND("[",_xlfn.FORMULATEXT('#_NormalDensity'!F31))),ISNUMBER(FIND("!",_xlfn.FORMULATEXT('#_NormalDensity'!F31))))),AND(ISNUMBER(FIND("[",_xlfn.FORMULATEXT(NormalDensity!F31))),ISNUMBER(FIND("!",_xlfn.FORMULATEXT(NormalDensity!F31)))),FALSE),"ExternalRefsMsg",IF(ISNUMBER('#_NormalDensity'!F31),IF(ABS('#_NormalDensity'!F31-NormalDensity!F31)&gt;0.00001,TRUE,FALSE),IF('#_NormalDensity'!F31&lt;&gt;NormalDensity!F31,TRUE,FALSE)),IF(ISNUMBER('#_NormalDensity'!F31),IF('#_NormalDensity'!F31&gt;NormalDensity!F31,"TooLow","TooHigh"),"WrongAnswer"),NOT(_xlfn.ISFORMULA('#_NormalDensity'!F31)),"PerfectMsg",TRUE,"PerfectMsg")</f>
        <v/>
      </c>
      <c r="O31" s="407">
        <v>0</v>
      </c>
      <c r="P31" s="407"/>
      <c r="Q31" s="198">
        <v>0</v>
      </c>
      <c r="R31" s="198">
        <v>0</v>
      </c>
      <c r="S31" s="206" t="str">
        <f ca="1">_xlfn.IFS(ISBLANK(NormalDensity!S31),"",IF(NOT(ISNA('#_NormalDensity'!S31)),IF(ISNA(NormalDensity!S31),TRUE,FALSE),FALSE),"StuNAMsg",IF(AND(ISNA('#_NormalDensity'!S31),ISNA(NormalDensity!S31)),TRUE,FALSE),"PerfectMsg",IF(NOT(ISERROR('#_NormalDensity'!S31)),IF(ISERROR(NormalDensity!S31),TRUE,FALSE),FALSE),"StuErrorMsg",IF(TYPE('#_NormalDensity'!S31)&lt;&gt;TYPE(NormalDensity!S31),TRUE,FALSE),"WrongTypeMsg",IF(_xlfn.ISFORMULA('#_NormalDensity'!S31),IF(NOT(_xlfn.ISFORMULA(NormalDensity!S31)),TRUE),FALSE),"MissingFormulaMsg",IF(NOT(AND(ISNUMBER(FIND("[",_xlfn.FORMULATEXT('#_NormalDensity'!S31))),ISNUMBER(FIND("!",_xlfn.FORMULATEXT('#_NormalDensity'!S31))))),AND(ISNUMBER(FIND("[",_xlfn.FORMULATEXT(NormalDensity!S31))),ISNUMBER(FIND("!",_xlfn.FORMULATEXT(NormalDensity!S31)))),FALSE),"ExternalRefsMsg",IF(ISNUMBER('#_NormalDensity'!S31),IF(ABS('#_NormalDensity'!S31-NormalDensity!S31)&gt;0.00001,TRUE,FALSE),IF('#_NormalDensity'!S31&lt;&gt;NormalDensity!S31,TRUE,FALSE)),IF(ISNUMBER('#_NormalDensity'!S31),IF('#_NormalDensity'!S31&gt;NormalDensity!S31,"TooLow","TooHigh"),"WrongAnswer"),NOT(_xlfn.ISFORMULA('#_NormalDensity'!S31)),"PerfectMsg",TRUE,"PerfectMsg")</f>
        <v/>
      </c>
      <c r="T31" s="407">
        <v>0</v>
      </c>
      <c r="U31" s="407"/>
      <c r="V31" s="407"/>
      <c r="X31" s="209">
        <v>0</v>
      </c>
      <c r="Y31" s="210" t="str">
        <f ca="1">_xlfn.IFS(ISBLANK(NormalDensity!Y31),"",IF(NOT(ISNA('#_NormalDensity'!Y31)),IF(ISNA(NormalDensity!Y31),TRUE,FALSE),FALSE),"StuNAMsg",IF(AND(ISNA('#_NormalDensity'!Y31),ISNA(NormalDensity!Y31)),TRUE,FALSE),"PerfectMsg",IF(NOT(ISERROR('#_NormalDensity'!Y31)),IF(ISERROR(NormalDensity!Y31),TRUE,FALSE),FALSE),"StuErrorMsg",IF(TYPE('#_NormalDensity'!Y31)&lt;&gt;TYPE(NormalDensity!Y31),TRUE,FALSE),"WrongTypeMsg",IF(_xlfn.ISFORMULA('#_NormalDensity'!Y31),IF(NOT(_xlfn.ISFORMULA(NormalDensity!Y31)),TRUE),FALSE),"MissingFormulaMsg",IF(NOT(AND(ISNUMBER(FIND("[",_xlfn.FORMULATEXT('#_NormalDensity'!Y31))),ISNUMBER(FIND("!",_xlfn.FORMULATEXT('#_NormalDensity'!Y31))))),AND(ISNUMBER(FIND("[",_xlfn.FORMULATEXT(NormalDensity!Y31))),ISNUMBER(FIND("!",_xlfn.FORMULATEXT(NormalDensity!Y31)))),FALSE),"ExternalRefsMsg",IF(ISNUMBER('#_NormalDensity'!Y31),IF(ABS('#_NormalDensity'!Y31-NormalDensity!Y31)&gt;0.00001,TRUE,FALSE),IF('#_NormalDensity'!Y31&lt;&gt;NormalDensity!Y31,TRUE,FALSE)),IF(ISNUMBER('#_NormalDensity'!Y31),IF('#_NormalDensity'!Y31&gt;NormalDensity!Y31,"TooLow","TooHigh"),"WrongAnswer"),NOT(_xlfn.ISFORMULA('#_NormalDensity'!Y31)),"PerfectMsg",TRUE,"PerfectMsg")</f>
        <v/>
      </c>
    </row>
    <row r="32" spans="1:28" ht="14.5" customHeight="1">
      <c r="A32" s="379"/>
      <c r="B32" s="379"/>
      <c r="C32" s="379"/>
      <c r="D32" s="379"/>
      <c r="E32" s="379"/>
      <c r="F32" s="194"/>
      <c r="H32" s="379">
        <v>0</v>
      </c>
      <c r="I32" s="379"/>
      <c r="J32" s="379"/>
      <c r="K32" s="379"/>
      <c r="L32" s="379"/>
      <c r="M32" s="194"/>
      <c r="O32" s="407">
        <v>0</v>
      </c>
      <c r="P32" s="407"/>
      <c r="Q32" s="198">
        <v>0</v>
      </c>
      <c r="R32" s="198">
        <v>0</v>
      </c>
      <c r="S32" s="206" t="str">
        <f ca="1">_xlfn.IFS(ISBLANK(NormalDensity!S32),"",IF(NOT(ISNA('#_NormalDensity'!S32)),IF(ISNA(NormalDensity!S32),TRUE,FALSE),FALSE),"StuNAMsg",IF(AND(ISNA('#_NormalDensity'!S32),ISNA(NormalDensity!S32)),TRUE,FALSE),"PerfectMsg",IF(NOT(ISERROR('#_NormalDensity'!S32)),IF(ISERROR(NormalDensity!S32),TRUE,FALSE),FALSE),"StuErrorMsg",IF(TYPE('#_NormalDensity'!S32)&lt;&gt;TYPE(NormalDensity!S32),TRUE,FALSE),"WrongTypeMsg",IF(_xlfn.ISFORMULA('#_NormalDensity'!S32),IF(NOT(_xlfn.ISFORMULA(NormalDensity!S32)),TRUE),FALSE),"MissingFormulaMsg",IF(NOT(AND(ISNUMBER(FIND("[",_xlfn.FORMULATEXT('#_NormalDensity'!S32))),ISNUMBER(FIND("!",_xlfn.FORMULATEXT('#_NormalDensity'!S32))))),AND(ISNUMBER(FIND("[",_xlfn.FORMULATEXT(NormalDensity!S32))),ISNUMBER(FIND("!",_xlfn.FORMULATEXT(NormalDensity!S32)))),FALSE),"ExternalRefsMsg",IF(ISNUMBER('#_NormalDensity'!S32),IF(ABS('#_NormalDensity'!S32-NormalDensity!S32)&gt;0.00001,TRUE,FALSE),IF('#_NormalDensity'!S32&lt;&gt;NormalDensity!S32,TRUE,FALSE)),IF(ISNUMBER('#_NormalDensity'!S32),IF('#_NormalDensity'!S32&gt;NormalDensity!S32,"TooLow","TooHigh"),"WrongAnswer"),NOT(_xlfn.ISFORMULA('#_NormalDensity'!S32)),"PerfectMsg",TRUE,"PerfectMsg")</f>
        <v/>
      </c>
      <c r="T32" s="407">
        <v>0</v>
      </c>
      <c r="U32" s="407"/>
      <c r="V32" s="407"/>
      <c r="X32" s="209">
        <v>0</v>
      </c>
      <c r="Y32" s="210" t="str">
        <f ca="1">_xlfn.IFS(ISBLANK(NormalDensity!Y32),"",IF(NOT(ISNA('#_NormalDensity'!Y32)),IF(ISNA(NormalDensity!Y32),TRUE,FALSE),FALSE),"StuNAMsg",IF(AND(ISNA('#_NormalDensity'!Y32),ISNA(NormalDensity!Y32)),TRUE,FALSE),"PerfectMsg",IF(NOT(ISERROR('#_NormalDensity'!Y32)),IF(ISERROR(NormalDensity!Y32),TRUE,FALSE),FALSE),"StuErrorMsg",IF(TYPE('#_NormalDensity'!Y32)&lt;&gt;TYPE(NormalDensity!Y32),TRUE,FALSE),"WrongTypeMsg",IF(_xlfn.ISFORMULA('#_NormalDensity'!Y32),IF(NOT(_xlfn.ISFORMULA(NormalDensity!Y32)),TRUE),FALSE),"MissingFormulaMsg",IF(NOT(AND(ISNUMBER(FIND("[",_xlfn.FORMULATEXT('#_NormalDensity'!Y32))),ISNUMBER(FIND("!",_xlfn.FORMULATEXT('#_NormalDensity'!Y32))))),AND(ISNUMBER(FIND("[",_xlfn.FORMULATEXT(NormalDensity!Y32))),ISNUMBER(FIND("!",_xlfn.FORMULATEXT(NormalDensity!Y32)))),FALSE),"ExternalRefsMsg",IF(ISNUMBER('#_NormalDensity'!Y32),IF(ABS('#_NormalDensity'!Y32-NormalDensity!Y32)&gt;0.00001,TRUE,FALSE),IF('#_NormalDensity'!Y32&lt;&gt;NormalDensity!Y32,TRUE,FALSE)),IF(ISNUMBER('#_NormalDensity'!Y32),IF('#_NormalDensity'!Y32&gt;NormalDensity!Y32,"TooLow","TooHigh"),"WrongAnswer"),NOT(_xlfn.ISFORMULA('#_NormalDensity'!Y32)),"PerfectMsg",TRUE,"PerfectMsg")</f>
        <v/>
      </c>
    </row>
    <row r="33" spans="1:25">
      <c r="A33" s="379"/>
      <c r="B33" s="379"/>
      <c r="C33" s="379"/>
      <c r="D33" s="379"/>
      <c r="E33" s="379"/>
      <c r="F33" s="194" t="str">
        <f ca="1">_xlfn.IFS(ISBLANK(NormalDensity!F33),"",IF(NOT(ISNA('#_NormalDensity'!F33)),IF(ISNA(NormalDensity!F33),TRUE,FALSE),FALSE),"StuNAMsg",IF(AND(ISNA('#_NormalDensity'!F33),ISNA(NormalDensity!F33)),TRUE,FALSE),"PerfectMsg",IF(NOT(ISERROR('#_NormalDensity'!F33)),IF(ISERROR(NormalDensity!F33),TRUE,FALSE),FALSE),"StuErrorMsg",IF(TYPE('#_NormalDensity'!F33)&lt;&gt;TYPE(NormalDensity!F33),TRUE,FALSE),"WrongTypeMsg",IF(_xlfn.ISFORMULA('#_NormalDensity'!F33),IF(NOT(_xlfn.ISFORMULA(NormalDensity!F33)),TRUE),FALSE),"MissingFormulaMsg",IF(NOT(AND(ISNUMBER(FIND("[",_xlfn.FORMULATEXT('#_NormalDensity'!F33))),ISNUMBER(FIND("!",_xlfn.FORMULATEXT('#_NormalDensity'!F33))))),AND(ISNUMBER(FIND("[",_xlfn.FORMULATEXT(NormalDensity!F33))),ISNUMBER(FIND("!",_xlfn.FORMULATEXT(NormalDensity!F33)))),FALSE),"ExternalRefsMsg",IF(ISNUMBER('#_NormalDensity'!F33),IF(ABS('#_NormalDensity'!F33-NormalDensity!F33)&gt;0.00001,TRUE,FALSE),IF('#_NormalDensity'!F33&lt;&gt;NormalDensity!F33,TRUE,FALSE)),IF(ISNUMBER('#_NormalDensity'!F33),IF('#_NormalDensity'!F33&gt;NormalDensity!F33,"TooLow","TooHigh"),"WrongAnswer"),NOT(_xlfn.ISFORMULA('#_NormalDensity'!F33)),"PerfectMsg",TRUE,"PerfectMsg")</f>
        <v/>
      </c>
      <c r="H33" s="379"/>
      <c r="I33" s="379"/>
      <c r="J33" s="379"/>
      <c r="K33" s="379"/>
      <c r="L33" s="379"/>
      <c r="M33" s="194"/>
      <c r="O33" s="407">
        <v>0</v>
      </c>
      <c r="P33" s="407"/>
      <c r="Q33" s="198">
        <v>0</v>
      </c>
      <c r="R33" s="198">
        <v>0</v>
      </c>
      <c r="S33" s="206" t="str">
        <f ca="1">_xlfn.IFS(ISBLANK(NormalDensity!S33),"",IF(NOT(ISNA('#_NormalDensity'!S33)),IF(ISNA(NormalDensity!S33),TRUE,FALSE),FALSE),"StuNAMsg",IF(AND(ISNA('#_NormalDensity'!S33),ISNA(NormalDensity!S33)),TRUE,FALSE),"PerfectMsg",IF(NOT(ISERROR('#_NormalDensity'!S33)),IF(ISERROR(NormalDensity!S33),TRUE,FALSE),FALSE),"StuErrorMsg",IF(TYPE('#_NormalDensity'!S33)&lt;&gt;TYPE(NormalDensity!S33),TRUE,FALSE),"WrongTypeMsg",IF(_xlfn.ISFORMULA('#_NormalDensity'!S33),IF(NOT(_xlfn.ISFORMULA(NormalDensity!S33)),TRUE),FALSE),"MissingFormulaMsg",IF(NOT(AND(ISNUMBER(FIND("[",_xlfn.FORMULATEXT('#_NormalDensity'!S33))),ISNUMBER(FIND("!",_xlfn.FORMULATEXT('#_NormalDensity'!S33))))),AND(ISNUMBER(FIND("[",_xlfn.FORMULATEXT(NormalDensity!S33))),ISNUMBER(FIND("!",_xlfn.FORMULATEXT(NormalDensity!S33)))),FALSE),"ExternalRefsMsg",IF(ISNUMBER('#_NormalDensity'!S33),IF(ABS('#_NormalDensity'!S33-NormalDensity!S33)&gt;0.00001,TRUE,FALSE),IF('#_NormalDensity'!S33&lt;&gt;NormalDensity!S33,TRUE,FALSE)),IF(ISNUMBER('#_NormalDensity'!S33),IF('#_NormalDensity'!S33&gt;NormalDensity!S33,"TooLow","TooHigh"),"WrongAnswer"),NOT(_xlfn.ISFORMULA('#_NormalDensity'!S33)),"PerfectMsg",TRUE,"PerfectMsg")</f>
        <v/>
      </c>
      <c r="X33" s="209">
        <v>0</v>
      </c>
      <c r="Y33" s="210" t="str">
        <f ca="1">_xlfn.IFS(ISBLANK(NormalDensity!Y33),"",IF(NOT(ISNA('#_NormalDensity'!Y33)),IF(ISNA(NormalDensity!Y33),TRUE,FALSE),FALSE),"StuNAMsg",IF(AND(ISNA('#_NormalDensity'!Y33),ISNA(NormalDensity!Y33)),TRUE,FALSE),"PerfectMsg",IF(NOT(ISERROR('#_NormalDensity'!Y33)),IF(ISERROR(NormalDensity!Y33),TRUE,FALSE),FALSE),"StuErrorMsg",IF(TYPE('#_NormalDensity'!Y33)&lt;&gt;TYPE(NormalDensity!Y33),TRUE,FALSE),"WrongTypeMsg",IF(_xlfn.ISFORMULA('#_NormalDensity'!Y33),IF(NOT(_xlfn.ISFORMULA(NormalDensity!Y33)),TRUE),FALSE),"MissingFormulaMsg",IF(NOT(AND(ISNUMBER(FIND("[",_xlfn.FORMULATEXT('#_NormalDensity'!Y33))),ISNUMBER(FIND("!",_xlfn.FORMULATEXT('#_NormalDensity'!Y33))))),AND(ISNUMBER(FIND("[",_xlfn.FORMULATEXT(NormalDensity!Y33))),ISNUMBER(FIND("!",_xlfn.FORMULATEXT(NormalDensity!Y33)))),FALSE),"ExternalRefsMsg",IF(ISNUMBER('#_NormalDensity'!Y33),IF(ABS('#_NormalDensity'!Y33-NormalDensity!Y33)&gt;0.00001,TRUE,FALSE),IF('#_NormalDensity'!Y33&lt;&gt;NormalDensity!Y33,TRUE,FALSE)),IF(ISNUMBER('#_NormalDensity'!Y33),IF('#_NormalDensity'!Y33&gt;NormalDensity!Y33,"TooLow","TooHigh"),"WrongAnswer"),NOT(_xlfn.ISFORMULA('#_NormalDensity'!Y33)),"PerfectMsg",TRUE,"PerfectMsg")</f>
        <v/>
      </c>
    </row>
    <row r="34" spans="1:25">
      <c r="A34" s="379"/>
      <c r="B34" s="379"/>
      <c r="C34" s="379"/>
      <c r="D34" s="379"/>
      <c r="E34" s="379"/>
      <c r="F34" s="194" t="str">
        <f ca="1">_xlfn.IFS(ISBLANK(NormalDensity!F34),"",IF(NOT(ISNA('#_NormalDensity'!F34)),IF(ISNA(NormalDensity!F34),TRUE,FALSE),FALSE),"StuNAMsg",IF(AND(ISNA('#_NormalDensity'!F34),ISNA(NormalDensity!F34)),TRUE,FALSE),"PerfectMsg",IF(NOT(ISERROR('#_NormalDensity'!F34)),IF(ISERROR(NormalDensity!F34),TRUE,FALSE),FALSE),"StuErrorMsg",IF(TYPE('#_NormalDensity'!F34)&lt;&gt;TYPE(NormalDensity!F34),TRUE,FALSE),"WrongTypeMsg",IF(_xlfn.ISFORMULA('#_NormalDensity'!F34),IF(NOT(_xlfn.ISFORMULA(NormalDensity!F34)),TRUE),FALSE),"MissingFormulaMsg",IF(NOT(AND(ISNUMBER(FIND("[",_xlfn.FORMULATEXT('#_NormalDensity'!F34))),ISNUMBER(FIND("!",_xlfn.FORMULATEXT('#_NormalDensity'!F34))))),AND(ISNUMBER(FIND("[",_xlfn.FORMULATEXT(NormalDensity!F34))),ISNUMBER(FIND("!",_xlfn.FORMULATEXT(NormalDensity!F34)))),FALSE),"ExternalRefsMsg",IF(ISNUMBER('#_NormalDensity'!F34),IF(ABS('#_NormalDensity'!F34-NormalDensity!F34)&gt;0.00001,TRUE,FALSE),IF('#_NormalDensity'!F34&lt;&gt;NormalDensity!F34,TRUE,FALSE)),IF(ISNUMBER('#_NormalDensity'!F34),IF('#_NormalDensity'!F34&gt;NormalDensity!F34,"TooLow","TooHigh"),"WrongAnswer"),NOT(_xlfn.ISFORMULA('#_NormalDensity'!F34)),"PerfectMsg",TRUE,"PerfectMsg")</f>
        <v/>
      </c>
      <c r="H34" s="379"/>
      <c r="I34" s="379"/>
      <c r="J34" s="379"/>
      <c r="K34" s="379"/>
      <c r="L34" s="379"/>
      <c r="M34" s="194">
        <v>0</v>
      </c>
      <c r="X34" s="209">
        <v>0</v>
      </c>
      <c r="Y34" s="210" t="str">
        <f ca="1">_xlfn.IFS(ISBLANK(NormalDensity!Y34),"",IF(NOT(ISNA('#_NormalDensity'!Y34)),IF(ISNA(NormalDensity!Y34),TRUE,FALSE),FALSE),"StuNAMsg",IF(AND(ISNA('#_NormalDensity'!Y34),ISNA(NormalDensity!Y34)),TRUE,FALSE),"PerfectMsg",IF(NOT(ISERROR('#_NormalDensity'!Y34)),IF(ISERROR(NormalDensity!Y34),TRUE,FALSE),FALSE),"StuErrorMsg",IF(TYPE('#_NormalDensity'!Y34)&lt;&gt;TYPE(NormalDensity!Y34),TRUE,FALSE),"WrongTypeMsg",IF(_xlfn.ISFORMULA('#_NormalDensity'!Y34),IF(NOT(_xlfn.ISFORMULA(NormalDensity!Y34)),TRUE),FALSE),"MissingFormulaMsg",IF(NOT(AND(ISNUMBER(FIND("[",_xlfn.FORMULATEXT('#_NormalDensity'!Y34))),ISNUMBER(FIND("!",_xlfn.FORMULATEXT('#_NormalDensity'!Y34))))),AND(ISNUMBER(FIND("[",_xlfn.FORMULATEXT(NormalDensity!Y34))),ISNUMBER(FIND("!",_xlfn.FORMULATEXT(NormalDensity!Y34)))),FALSE),"ExternalRefsMsg",IF(ISNUMBER('#_NormalDensity'!Y34),IF(ABS('#_NormalDensity'!Y34-NormalDensity!Y34)&gt;0.00001,TRUE,FALSE),IF('#_NormalDensity'!Y34&lt;&gt;NormalDensity!Y34,TRUE,FALSE)),IF(ISNUMBER('#_NormalDensity'!Y34),IF('#_NormalDensity'!Y34&gt;NormalDensity!Y34,"TooLow","TooHigh"),"WrongAnswer"),NOT(_xlfn.ISFORMULA('#_NormalDensity'!Y34)),"PerfectMsg",TRUE,"PerfectMsg")</f>
        <v/>
      </c>
    </row>
    <row r="35" spans="1:25" ht="14.5" customHeight="1">
      <c r="A35" s="379"/>
      <c r="B35" s="379"/>
      <c r="C35" s="379"/>
      <c r="D35" s="379"/>
      <c r="E35" s="379"/>
      <c r="F35" s="194" t="str">
        <f ca="1">_xlfn.IFS(ISBLANK(NormalDensity!F35),"",IF(NOT(ISNA('#_NormalDensity'!F35)),IF(ISNA(NormalDensity!F35),TRUE,FALSE),FALSE),"StuNAMsg",IF(AND(ISNA('#_NormalDensity'!F35),ISNA(NormalDensity!F35)),TRUE,FALSE),"PerfectMsg",IF(NOT(ISERROR('#_NormalDensity'!F35)),IF(ISERROR(NormalDensity!F35),TRUE,FALSE),FALSE),"StuErrorMsg",IF(TYPE('#_NormalDensity'!F35)&lt;&gt;TYPE(NormalDensity!F35),TRUE,FALSE),"WrongTypeMsg",IF(_xlfn.ISFORMULA('#_NormalDensity'!F35),IF(NOT(_xlfn.ISFORMULA(NormalDensity!F35)),TRUE),FALSE),"MissingFormulaMsg",IF(NOT(AND(ISNUMBER(FIND("[",_xlfn.FORMULATEXT('#_NormalDensity'!F35))),ISNUMBER(FIND("!",_xlfn.FORMULATEXT('#_NormalDensity'!F35))))),AND(ISNUMBER(FIND("[",_xlfn.FORMULATEXT(NormalDensity!F35))),ISNUMBER(FIND("!",_xlfn.FORMULATEXT(NormalDensity!F35)))),FALSE),"ExternalRefsMsg",IF(ISNUMBER('#_NormalDensity'!F35),IF(ABS('#_NormalDensity'!F35-NormalDensity!F35)&gt;0.00001,TRUE,FALSE),IF('#_NormalDensity'!F35&lt;&gt;NormalDensity!F35,TRUE,FALSE)),IF(ISNUMBER('#_NormalDensity'!F35),IF('#_NormalDensity'!F35&gt;NormalDensity!F35,"TooLow","TooHigh"),"WrongAnswer"),NOT(_xlfn.ISFORMULA('#_NormalDensity'!F35)),"PerfectMsg",TRUE,"PerfectMsg")</f>
        <v/>
      </c>
      <c r="H35" s="379">
        <v>0</v>
      </c>
      <c r="I35" s="379"/>
      <c r="J35" s="379"/>
      <c r="K35" s="379"/>
      <c r="L35" s="379"/>
      <c r="M35" s="194" t="str">
        <f ca="1">_xlfn.IFS(ISBLANK(NormalDensity!M35),"",IF(NOT(ISNA('#_NormalDensity'!M35)),IF(ISNA(NormalDensity!M35),TRUE,FALSE),FALSE),"StuNAMsg",IF(AND(ISNA('#_NormalDensity'!M35),ISNA(NormalDensity!M35)),TRUE,FALSE),"PerfectMsg",IF(NOT(ISERROR('#_NormalDensity'!M35)),IF(ISERROR(NormalDensity!M35),TRUE,FALSE),FALSE),"StuErrorMsg",IF(TYPE('#_NormalDensity'!M35)&lt;&gt;TYPE(NormalDensity!M35),TRUE,FALSE),"WrongTypeMsg",IF(_xlfn.ISFORMULA('#_NormalDensity'!M35),IF(NOT(_xlfn.ISFORMULA(NormalDensity!M35)),TRUE),FALSE),"MissingFormulaMsg",IF(NOT(AND(ISNUMBER(FIND("[",_xlfn.FORMULATEXT('#_NormalDensity'!M35))),ISNUMBER(FIND("!",_xlfn.FORMULATEXT('#_NormalDensity'!M35))))),AND(ISNUMBER(FIND("[",_xlfn.FORMULATEXT(NormalDensity!M35))),ISNUMBER(FIND("!",_xlfn.FORMULATEXT(NormalDensity!M35)))),FALSE),"ExternalRefsMsg",IF(ISNUMBER('#_NormalDensity'!M35),IF(ABS('#_NormalDensity'!M35-NormalDensity!M35)&gt;0.00001,TRUE,FALSE),IF('#_NormalDensity'!M35&lt;&gt;NormalDensity!M35,TRUE,FALSE)),IF(ISNUMBER('#_NormalDensity'!M35),IF('#_NormalDensity'!M35&gt;NormalDensity!M35,"TooLow","TooHigh"),"WrongAnswer"),NOT(_xlfn.ISFORMULA('#_NormalDensity'!M35)),"PerfectMsg",TRUE,"PerfectMsg")</f>
        <v/>
      </c>
      <c r="X35" s="209">
        <v>0</v>
      </c>
      <c r="Y35" s="210" t="str">
        <f ca="1">_xlfn.IFS(ISBLANK(NormalDensity!Y35),"",IF(NOT(ISNA('#_NormalDensity'!Y35)),IF(ISNA(NormalDensity!Y35),TRUE,FALSE),FALSE),"StuNAMsg",IF(AND(ISNA('#_NormalDensity'!Y35),ISNA(NormalDensity!Y35)),TRUE,FALSE),"PerfectMsg",IF(NOT(ISERROR('#_NormalDensity'!Y35)),IF(ISERROR(NormalDensity!Y35),TRUE,FALSE),FALSE),"StuErrorMsg",IF(TYPE('#_NormalDensity'!Y35)&lt;&gt;TYPE(NormalDensity!Y35),TRUE,FALSE),"WrongTypeMsg",IF(_xlfn.ISFORMULA('#_NormalDensity'!Y35),IF(NOT(_xlfn.ISFORMULA(NormalDensity!Y35)),TRUE),FALSE),"MissingFormulaMsg",IF(NOT(AND(ISNUMBER(FIND("[",_xlfn.FORMULATEXT('#_NormalDensity'!Y35))),ISNUMBER(FIND("!",_xlfn.FORMULATEXT('#_NormalDensity'!Y35))))),AND(ISNUMBER(FIND("[",_xlfn.FORMULATEXT(NormalDensity!Y35))),ISNUMBER(FIND("!",_xlfn.FORMULATEXT(NormalDensity!Y35)))),FALSE),"ExternalRefsMsg",IF(ISNUMBER('#_NormalDensity'!Y35),IF(ABS('#_NormalDensity'!Y35-NormalDensity!Y35)&gt;0.00001,TRUE,FALSE),IF('#_NormalDensity'!Y35&lt;&gt;NormalDensity!Y35,TRUE,FALSE)),IF(ISNUMBER('#_NormalDensity'!Y35),IF('#_NormalDensity'!Y35&gt;NormalDensity!Y35,"TooLow","TooHigh"),"WrongAnswer"),NOT(_xlfn.ISFORMULA('#_NormalDensity'!Y35)),"PerfectMsg",TRUE,"PerfectMsg")</f>
        <v/>
      </c>
    </row>
    <row r="36" spans="1:25">
      <c r="H36" s="379"/>
      <c r="I36" s="379"/>
      <c r="J36" s="379"/>
      <c r="K36" s="379"/>
      <c r="L36" s="379"/>
      <c r="M36" s="194" t="str">
        <f ca="1">_xlfn.IFS(ISBLANK(NormalDensity!M36),"",IF(NOT(ISNA('#_NormalDensity'!M36)),IF(ISNA(NormalDensity!M36),TRUE,FALSE),FALSE),"StuNAMsg",IF(AND(ISNA('#_NormalDensity'!M36),ISNA(NormalDensity!M36)),TRUE,FALSE),"PerfectMsg",IF(NOT(ISERROR('#_NormalDensity'!M36)),IF(ISERROR(NormalDensity!M36),TRUE,FALSE),FALSE),"StuErrorMsg",IF(TYPE('#_NormalDensity'!M36)&lt;&gt;TYPE(NormalDensity!M36),TRUE,FALSE),"WrongTypeMsg",IF(_xlfn.ISFORMULA('#_NormalDensity'!M36),IF(NOT(_xlfn.ISFORMULA(NormalDensity!M36)),TRUE),FALSE),"MissingFormulaMsg",IF(NOT(AND(ISNUMBER(FIND("[",_xlfn.FORMULATEXT('#_NormalDensity'!M36))),ISNUMBER(FIND("!",_xlfn.FORMULATEXT('#_NormalDensity'!M36))))),AND(ISNUMBER(FIND("[",_xlfn.FORMULATEXT(NormalDensity!M36))),ISNUMBER(FIND("!",_xlfn.FORMULATEXT(NormalDensity!M36)))),FALSE),"ExternalRefsMsg",IF(ISNUMBER('#_NormalDensity'!M36),IF(ABS('#_NormalDensity'!M36-NormalDensity!M36)&gt;0.00001,TRUE,FALSE),IF('#_NormalDensity'!M36&lt;&gt;NormalDensity!M36,TRUE,FALSE)),IF(ISNUMBER('#_NormalDensity'!M36),IF('#_NormalDensity'!M36&gt;NormalDensity!M36,"TooLow","TooHigh"),"WrongAnswer"),NOT(_xlfn.ISFORMULA('#_NormalDensity'!M36)),"PerfectMsg",TRUE,"PerfectMsg")</f>
        <v/>
      </c>
      <c r="X36" s="209">
        <v>0</v>
      </c>
      <c r="Y36" s="210" t="str">
        <f ca="1">_xlfn.IFS(ISBLANK(NormalDensity!Y36),"",IF(NOT(ISNA('#_NormalDensity'!Y36)),IF(ISNA(NormalDensity!Y36),TRUE,FALSE),FALSE),"StuNAMsg",IF(AND(ISNA('#_NormalDensity'!Y36),ISNA(NormalDensity!Y36)),TRUE,FALSE),"PerfectMsg",IF(NOT(ISERROR('#_NormalDensity'!Y36)),IF(ISERROR(NormalDensity!Y36),TRUE,FALSE),FALSE),"StuErrorMsg",IF(TYPE('#_NormalDensity'!Y36)&lt;&gt;TYPE(NormalDensity!Y36),TRUE,FALSE),"WrongTypeMsg",IF(_xlfn.ISFORMULA('#_NormalDensity'!Y36),IF(NOT(_xlfn.ISFORMULA(NormalDensity!Y36)),TRUE),FALSE),"MissingFormulaMsg",IF(NOT(AND(ISNUMBER(FIND("[",_xlfn.FORMULATEXT('#_NormalDensity'!Y36))),ISNUMBER(FIND("!",_xlfn.FORMULATEXT('#_NormalDensity'!Y36))))),AND(ISNUMBER(FIND("[",_xlfn.FORMULATEXT(NormalDensity!Y36))),ISNUMBER(FIND("!",_xlfn.FORMULATEXT(NormalDensity!Y36)))),FALSE),"ExternalRefsMsg",IF(ISNUMBER('#_NormalDensity'!Y36),IF(ABS('#_NormalDensity'!Y36-NormalDensity!Y36)&gt;0.00001,TRUE,FALSE),IF('#_NormalDensity'!Y36&lt;&gt;NormalDensity!Y36,TRUE,FALSE)),IF(ISNUMBER('#_NormalDensity'!Y36),IF('#_NormalDensity'!Y36&gt;NormalDensity!Y36,"TooLow","TooHigh"),"WrongAnswer"),NOT(_xlfn.ISFORMULA('#_NormalDensity'!Y36)),"PerfectMsg",TRUE,"PerfectMsg")</f>
        <v/>
      </c>
    </row>
    <row r="37" spans="1:25" ht="14.5" customHeight="1">
      <c r="H37" s="379"/>
      <c r="I37" s="379"/>
      <c r="J37" s="379"/>
      <c r="K37" s="379"/>
      <c r="L37" s="379"/>
      <c r="M37" s="194" t="str">
        <f ca="1">_xlfn.IFS(ISBLANK(NormalDensity!M37),"",IF(NOT(ISNA('#_NormalDensity'!M37)),IF(ISNA(NormalDensity!M37),TRUE,FALSE),FALSE),"StuNAMsg",IF(AND(ISNA('#_NormalDensity'!M37),ISNA(NormalDensity!M37)),TRUE,FALSE),"PerfectMsg",IF(NOT(ISERROR('#_NormalDensity'!M37)),IF(ISERROR(NormalDensity!M37),TRUE,FALSE),FALSE),"StuErrorMsg",IF(TYPE('#_NormalDensity'!M37)&lt;&gt;TYPE(NormalDensity!M37),TRUE,FALSE),"WrongTypeMsg",IF(_xlfn.ISFORMULA('#_NormalDensity'!M37),IF(NOT(_xlfn.ISFORMULA(NormalDensity!M37)),TRUE),FALSE),"MissingFormulaMsg",IF(NOT(AND(ISNUMBER(FIND("[",_xlfn.FORMULATEXT('#_NormalDensity'!M37))),ISNUMBER(FIND("!",_xlfn.FORMULATEXT('#_NormalDensity'!M37))))),AND(ISNUMBER(FIND("[",_xlfn.FORMULATEXT(NormalDensity!M37))),ISNUMBER(FIND("!",_xlfn.FORMULATEXT(NormalDensity!M37)))),FALSE),"ExternalRefsMsg",IF(ISNUMBER('#_NormalDensity'!M37),IF(ABS('#_NormalDensity'!M37-NormalDensity!M37)&gt;0.00001,TRUE,FALSE),IF('#_NormalDensity'!M37&lt;&gt;NormalDensity!M37,TRUE,FALSE)),IF(ISNUMBER('#_NormalDensity'!M37),IF('#_NormalDensity'!M37&gt;NormalDensity!M37,"TooLow","TooHigh"),"WrongAnswer"),NOT(_xlfn.ISFORMULA('#_NormalDensity'!M37)),"PerfectMsg",TRUE,"PerfectMsg")</f>
        <v/>
      </c>
      <c r="X37" s="209">
        <v>0</v>
      </c>
      <c r="Y37" s="210" t="str">
        <f ca="1">_xlfn.IFS(ISBLANK(NormalDensity!Y37),"",IF(NOT(ISNA('#_NormalDensity'!Y37)),IF(ISNA(NormalDensity!Y37),TRUE,FALSE),FALSE),"StuNAMsg",IF(AND(ISNA('#_NormalDensity'!Y37),ISNA(NormalDensity!Y37)),TRUE,FALSE),"PerfectMsg",IF(NOT(ISERROR('#_NormalDensity'!Y37)),IF(ISERROR(NormalDensity!Y37),TRUE,FALSE),FALSE),"StuErrorMsg",IF(TYPE('#_NormalDensity'!Y37)&lt;&gt;TYPE(NormalDensity!Y37),TRUE,FALSE),"WrongTypeMsg",IF(_xlfn.ISFORMULA('#_NormalDensity'!Y37),IF(NOT(_xlfn.ISFORMULA(NormalDensity!Y37)),TRUE),FALSE),"MissingFormulaMsg",IF(NOT(AND(ISNUMBER(FIND("[",_xlfn.FORMULATEXT('#_NormalDensity'!Y37))),ISNUMBER(FIND("!",_xlfn.FORMULATEXT('#_NormalDensity'!Y37))))),AND(ISNUMBER(FIND("[",_xlfn.FORMULATEXT(NormalDensity!Y37))),ISNUMBER(FIND("!",_xlfn.FORMULATEXT(NormalDensity!Y37)))),FALSE),"ExternalRefsMsg",IF(ISNUMBER('#_NormalDensity'!Y37),IF(ABS('#_NormalDensity'!Y37-NormalDensity!Y37)&gt;0.00001,TRUE,FALSE),IF('#_NormalDensity'!Y37&lt;&gt;NormalDensity!Y37,TRUE,FALSE)),IF(ISNUMBER('#_NormalDensity'!Y37),IF('#_NormalDensity'!Y37&gt;NormalDensity!Y37,"TooLow","TooHigh"),"WrongAnswer"),NOT(_xlfn.ISFORMULA('#_NormalDensity'!Y37)),"PerfectMsg",TRUE,"PerfectMsg")</f>
        <v/>
      </c>
    </row>
    <row r="38" spans="1:25">
      <c r="H38" s="379"/>
      <c r="I38" s="379"/>
      <c r="J38" s="379"/>
      <c r="K38" s="379"/>
      <c r="L38" s="379"/>
      <c r="M38" s="194"/>
      <c r="X38" s="209">
        <v>0</v>
      </c>
      <c r="Y38" s="210" t="str">
        <f ca="1">_xlfn.IFS(ISBLANK(NormalDensity!Y38),"",IF(NOT(ISNA('#_NormalDensity'!Y38)),IF(ISNA(NormalDensity!Y38),TRUE,FALSE),FALSE),"StuNAMsg",IF(AND(ISNA('#_NormalDensity'!Y38),ISNA(NormalDensity!Y38)),TRUE,FALSE),"PerfectMsg",IF(NOT(ISERROR('#_NormalDensity'!Y38)),IF(ISERROR(NormalDensity!Y38),TRUE,FALSE),FALSE),"StuErrorMsg",IF(TYPE('#_NormalDensity'!Y38)&lt;&gt;TYPE(NormalDensity!Y38),TRUE,FALSE),"WrongTypeMsg",IF(_xlfn.ISFORMULA('#_NormalDensity'!Y38),IF(NOT(_xlfn.ISFORMULA(NormalDensity!Y38)),TRUE),FALSE),"MissingFormulaMsg",IF(NOT(AND(ISNUMBER(FIND("[",_xlfn.FORMULATEXT('#_NormalDensity'!Y38))),ISNUMBER(FIND("!",_xlfn.FORMULATEXT('#_NormalDensity'!Y38))))),AND(ISNUMBER(FIND("[",_xlfn.FORMULATEXT(NormalDensity!Y38))),ISNUMBER(FIND("!",_xlfn.FORMULATEXT(NormalDensity!Y38)))),FALSE),"ExternalRefsMsg",IF(ISNUMBER('#_NormalDensity'!Y38),IF(ABS('#_NormalDensity'!Y38-NormalDensity!Y38)&gt;0.00001,TRUE,FALSE),IF('#_NormalDensity'!Y38&lt;&gt;NormalDensity!Y38,TRUE,FALSE)),IF(ISNUMBER('#_NormalDensity'!Y38),IF('#_NormalDensity'!Y38&gt;NormalDensity!Y38,"TooLow","TooHigh"),"WrongAnswer"),NOT(_xlfn.ISFORMULA('#_NormalDensity'!Y38)),"PerfectMsg",TRUE,"PerfectMsg")</f>
        <v/>
      </c>
    </row>
    <row r="39" spans="1:25" ht="14.5" customHeight="1">
      <c r="H39" s="379"/>
      <c r="I39" s="379"/>
      <c r="J39" s="379"/>
      <c r="K39" s="379"/>
      <c r="L39" s="379"/>
      <c r="M39" s="194"/>
      <c r="X39" s="209">
        <v>0</v>
      </c>
      <c r="Y39" s="210" t="str">
        <f ca="1">_xlfn.IFS(ISBLANK(NormalDensity!Y39),"",IF(NOT(ISNA('#_NormalDensity'!Y39)),IF(ISNA(NormalDensity!Y39),TRUE,FALSE),FALSE),"StuNAMsg",IF(AND(ISNA('#_NormalDensity'!Y39),ISNA(NormalDensity!Y39)),TRUE,FALSE),"PerfectMsg",IF(NOT(ISERROR('#_NormalDensity'!Y39)),IF(ISERROR(NormalDensity!Y39),TRUE,FALSE),FALSE),"StuErrorMsg",IF(TYPE('#_NormalDensity'!Y39)&lt;&gt;TYPE(NormalDensity!Y39),TRUE,FALSE),"WrongTypeMsg",IF(_xlfn.ISFORMULA('#_NormalDensity'!Y39),IF(NOT(_xlfn.ISFORMULA(NormalDensity!Y39)),TRUE),FALSE),"MissingFormulaMsg",IF(NOT(AND(ISNUMBER(FIND("[",_xlfn.FORMULATEXT('#_NormalDensity'!Y39))),ISNUMBER(FIND("!",_xlfn.FORMULATEXT('#_NormalDensity'!Y39))))),AND(ISNUMBER(FIND("[",_xlfn.FORMULATEXT(NormalDensity!Y39))),ISNUMBER(FIND("!",_xlfn.FORMULATEXT(NormalDensity!Y39)))),FALSE),"ExternalRefsMsg",IF(ISNUMBER('#_NormalDensity'!Y39),IF(ABS('#_NormalDensity'!Y39-NormalDensity!Y39)&gt;0.00001,TRUE,FALSE),IF('#_NormalDensity'!Y39&lt;&gt;NormalDensity!Y39,TRUE,FALSE)),IF(ISNUMBER('#_NormalDensity'!Y39),IF('#_NormalDensity'!Y39&gt;NormalDensity!Y39,"TooLow","TooHigh"),"WrongAnswer"),NOT(_xlfn.ISFORMULA('#_NormalDensity'!Y39)),"PerfectMsg",TRUE,"PerfectMsg")</f>
        <v/>
      </c>
    </row>
    <row r="40" spans="1:25">
      <c r="X40" s="209">
        <v>0</v>
      </c>
      <c r="Y40" s="210" t="str">
        <f ca="1">_xlfn.IFS(ISBLANK(NormalDensity!Y40),"",IF(NOT(ISNA('#_NormalDensity'!Y40)),IF(ISNA(NormalDensity!Y40),TRUE,FALSE),FALSE),"StuNAMsg",IF(AND(ISNA('#_NormalDensity'!Y40),ISNA(NormalDensity!Y40)),TRUE,FALSE),"PerfectMsg",IF(NOT(ISERROR('#_NormalDensity'!Y40)),IF(ISERROR(NormalDensity!Y40),TRUE,FALSE),FALSE),"StuErrorMsg",IF(TYPE('#_NormalDensity'!Y40)&lt;&gt;TYPE(NormalDensity!Y40),TRUE,FALSE),"WrongTypeMsg",IF(_xlfn.ISFORMULA('#_NormalDensity'!Y40),IF(NOT(_xlfn.ISFORMULA(NormalDensity!Y40)),TRUE),FALSE),"MissingFormulaMsg",IF(NOT(AND(ISNUMBER(FIND("[",_xlfn.FORMULATEXT('#_NormalDensity'!Y40))),ISNUMBER(FIND("!",_xlfn.FORMULATEXT('#_NormalDensity'!Y40))))),AND(ISNUMBER(FIND("[",_xlfn.FORMULATEXT(NormalDensity!Y40))),ISNUMBER(FIND("!",_xlfn.FORMULATEXT(NormalDensity!Y40)))),FALSE),"ExternalRefsMsg",IF(ISNUMBER('#_NormalDensity'!Y40),IF(ABS('#_NormalDensity'!Y40-NormalDensity!Y40)&gt;0.00001,TRUE,FALSE),IF('#_NormalDensity'!Y40&lt;&gt;NormalDensity!Y40,TRUE,FALSE)),IF(ISNUMBER('#_NormalDensity'!Y40),IF('#_NormalDensity'!Y40&gt;NormalDensity!Y40,"TooLow","TooHigh"),"WrongAnswer"),NOT(_xlfn.ISFORMULA('#_NormalDensity'!Y40)),"PerfectMsg",TRUE,"PerfectMsg")</f>
        <v/>
      </c>
    </row>
    <row r="41" spans="1:25">
      <c r="X41" s="209">
        <v>0</v>
      </c>
      <c r="Y41" s="210" t="str">
        <f ca="1">_xlfn.IFS(ISBLANK(NormalDensity!Y41),"",IF(NOT(ISNA('#_NormalDensity'!Y41)),IF(ISNA(NormalDensity!Y41),TRUE,FALSE),FALSE),"StuNAMsg",IF(AND(ISNA('#_NormalDensity'!Y41),ISNA(NormalDensity!Y41)),TRUE,FALSE),"PerfectMsg",IF(NOT(ISERROR('#_NormalDensity'!Y41)),IF(ISERROR(NormalDensity!Y41),TRUE,FALSE),FALSE),"StuErrorMsg",IF(TYPE('#_NormalDensity'!Y41)&lt;&gt;TYPE(NormalDensity!Y41),TRUE,FALSE),"WrongTypeMsg",IF(_xlfn.ISFORMULA('#_NormalDensity'!Y41),IF(NOT(_xlfn.ISFORMULA(NormalDensity!Y41)),TRUE),FALSE),"MissingFormulaMsg",IF(NOT(AND(ISNUMBER(FIND("[",_xlfn.FORMULATEXT('#_NormalDensity'!Y41))),ISNUMBER(FIND("!",_xlfn.FORMULATEXT('#_NormalDensity'!Y41))))),AND(ISNUMBER(FIND("[",_xlfn.FORMULATEXT(NormalDensity!Y41))),ISNUMBER(FIND("!",_xlfn.FORMULATEXT(NormalDensity!Y41)))),FALSE),"ExternalRefsMsg",IF(ISNUMBER('#_NormalDensity'!Y41),IF(ABS('#_NormalDensity'!Y41-NormalDensity!Y41)&gt;0.00001,TRUE,FALSE),IF('#_NormalDensity'!Y41&lt;&gt;NormalDensity!Y41,TRUE,FALSE)),IF(ISNUMBER('#_NormalDensity'!Y41),IF('#_NormalDensity'!Y41&gt;NormalDensity!Y41,"TooLow","TooHigh"),"WrongAnswer"),NOT(_xlfn.ISFORMULA('#_NormalDensity'!Y41)),"PerfectMsg",TRUE,"PerfectMsg")</f>
        <v/>
      </c>
    </row>
    <row r="42" spans="1:25">
      <c r="X42" s="209">
        <v>0</v>
      </c>
      <c r="Y42" s="210" t="str">
        <f ca="1">_xlfn.IFS(ISBLANK(NormalDensity!Y42),"",IF(NOT(ISNA('#_NormalDensity'!Y42)),IF(ISNA(NormalDensity!Y42),TRUE,FALSE),FALSE),"StuNAMsg",IF(AND(ISNA('#_NormalDensity'!Y42),ISNA(NormalDensity!Y42)),TRUE,FALSE),"PerfectMsg",IF(NOT(ISERROR('#_NormalDensity'!Y42)),IF(ISERROR(NormalDensity!Y42),TRUE,FALSE),FALSE),"StuErrorMsg",IF(TYPE('#_NormalDensity'!Y42)&lt;&gt;TYPE(NormalDensity!Y42),TRUE,FALSE),"WrongTypeMsg",IF(_xlfn.ISFORMULA('#_NormalDensity'!Y42),IF(NOT(_xlfn.ISFORMULA(NormalDensity!Y42)),TRUE),FALSE),"MissingFormulaMsg",IF(NOT(AND(ISNUMBER(FIND("[",_xlfn.FORMULATEXT('#_NormalDensity'!Y42))),ISNUMBER(FIND("!",_xlfn.FORMULATEXT('#_NormalDensity'!Y42))))),AND(ISNUMBER(FIND("[",_xlfn.FORMULATEXT(NormalDensity!Y42))),ISNUMBER(FIND("!",_xlfn.FORMULATEXT(NormalDensity!Y42)))),FALSE),"ExternalRefsMsg",IF(ISNUMBER('#_NormalDensity'!Y42),IF(ABS('#_NormalDensity'!Y42-NormalDensity!Y42)&gt;0.00001,TRUE,FALSE),IF('#_NormalDensity'!Y42&lt;&gt;NormalDensity!Y42,TRUE,FALSE)),IF(ISNUMBER('#_NormalDensity'!Y42),IF('#_NormalDensity'!Y42&gt;NormalDensity!Y42,"TooLow","TooHigh"),"WrongAnswer"),NOT(_xlfn.ISFORMULA('#_NormalDensity'!Y42)),"PerfectMsg",TRUE,"PerfectMsg")</f>
        <v/>
      </c>
    </row>
    <row r="43" spans="1:25">
      <c r="X43" s="209">
        <v>0</v>
      </c>
      <c r="Y43" s="210" t="str">
        <f ca="1">_xlfn.IFS(ISBLANK(NormalDensity!Y43),"",IF(NOT(ISNA('#_NormalDensity'!Y43)),IF(ISNA(NormalDensity!Y43),TRUE,FALSE),FALSE),"StuNAMsg",IF(AND(ISNA('#_NormalDensity'!Y43),ISNA(NormalDensity!Y43)),TRUE,FALSE),"PerfectMsg",IF(NOT(ISERROR('#_NormalDensity'!Y43)),IF(ISERROR(NormalDensity!Y43),TRUE,FALSE),FALSE),"StuErrorMsg",IF(TYPE('#_NormalDensity'!Y43)&lt;&gt;TYPE(NormalDensity!Y43),TRUE,FALSE),"WrongTypeMsg",IF(_xlfn.ISFORMULA('#_NormalDensity'!Y43),IF(NOT(_xlfn.ISFORMULA(NormalDensity!Y43)),TRUE),FALSE),"MissingFormulaMsg",IF(NOT(AND(ISNUMBER(FIND("[",_xlfn.FORMULATEXT('#_NormalDensity'!Y43))),ISNUMBER(FIND("!",_xlfn.FORMULATEXT('#_NormalDensity'!Y43))))),AND(ISNUMBER(FIND("[",_xlfn.FORMULATEXT(NormalDensity!Y43))),ISNUMBER(FIND("!",_xlfn.FORMULATEXT(NormalDensity!Y43)))),FALSE),"ExternalRefsMsg",IF(ISNUMBER('#_NormalDensity'!Y43),IF(ABS('#_NormalDensity'!Y43-NormalDensity!Y43)&gt;0.00001,TRUE,FALSE),IF('#_NormalDensity'!Y43&lt;&gt;NormalDensity!Y43,TRUE,FALSE)),IF(ISNUMBER('#_NormalDensity'!Y43),IF('#_NormalDensity'!Y43&gt;NormalDensity!Y43,"TooLow","TooHigh"),"WrongAnswer"),NOT(_xlfn.ISFORMULA('#_NormalDensity'!Y43)),"PerfectMsg",TRUE,"PerfectMsg")</f>
        <v/>
      </c>
    </row>
    <row r="44" spans="1:25">
      <c r="X44" s="209">
        <v>0</v>
      </c>
      <c r="Y44" s="210" t="str">
        <f ca="1">_xlfn.IFS(ISBLANK(NormalDensity!Y44),"",IF(NOT(ISNA('#_NormalDensity'!Y44)),IF(ISNA(NormalDensity!Y44),TRUE,FALSE),FALSE),"StuNAMsg",IF(AND(ISNA('#_NormalDensity'!Y44),ISNA(NormalDensity!Y44)),TRUE,FALSE),"PerfectMsg",IF(NOT(ISERROR('#_NormalDensity'!Y44)),IF(ISERROR(NormalDensity!Y44),TRUE,FALSE),FALSE),"StuErrorMsg",IF(TYPE('#_NormalDensity'!Y44)&lt;&gt;TYPE(NormalDensity!Y44),TRUE,FALSE),"WrongTypeMsg",IF(_xlfn.ISFORMULA('#_NormalDensity'!Y44),IF(NOT(_xlfn.ISFORMULA(NormalDensity!Y44)),TRUE),FALSE),"MissingFormulaMsg",IF(NOT(AND(ISNUMBER(FIND("[",_xlfn.FORMULATEXT('#_NormalDensity'!Y44))),ISNUMBER(FIND("!",_xlfn.FORMULATEXT('#_NormalDensity'!Y44))))),AND(ISNUMBER(FIND("[",_xlfn.FORMULATEXT(NormalDensity!Y44))),ISNUMBER(FIND("!",_xlfn.FORMULATEXT(NormalDensity!Y44)))),FALSE),"ExternalRefsMsg",IF(ISNUMBER('#_NormalDensity'!Y44),IF(ABS('#_NormalDensity'!Y44-NormalDensity!Y44)&gt;0.00001,TRUE,FALSE),IF('#_NormalDensity'!Y44&lt;&gt;NormalDensity!Y44,TRUE,FALSE)),IF(ISNUMBER('#_NormalDensity'!Y44),IF('#_NormalDensity'!Y44&gt;NormalDensity!Y44,"TooLow","TooHigh"),"WrongAnswer"),NOT(_xlfn.ISFORMULA('#_NormalDensity'!Y44)),"PerfectMsg",TRUE,"PerfectMsg")</f>
        <v/>
      </c>
    </row>
    <row r="45" spans="1:25" ht="14.5" customHeight="1">
      <c r="X45" s="209">
        <v>0</v>
      </c>
      <c r="Y45" s="210" t="str">
        <f ca="1">_xlfn.IFS(ISBLANK(NormalDensity!Y45),"",IF(NOT(ISNA('#_NormalDensity'!Y45)),IF(ISNA(NormalDensity!Y45),TRUE,FALSE),FALSE),"StuNAMsg",IF(AND(ISNA('#_NormalDensity'!Y45),ISNA(NormalDensity!Y45)),TRUE,FALSE),"PerfectMsg",IF(NOT(ISERROR('#_NormalDensity'!Y45)),IF(ISERROR(NormalDensity!Y45),TRUE,FALSE),FALSE),"StuErrorMsg",IF(TYPE('#_NormalDensity'!Y45)&lt;&gt;TYPE(NormalDensity!Y45),TRUE,FALSE),"WrongTypeMsg",IF(_xlfn.ISFORMULA('#_NormalDensity'!Y45),IF(NOT(_xlfn.ISFORMULA(NormalDensity!Y45)),TRUE),FALSE),"MissingFormulaMsg",IF(NOT(AND(ISNUMBER(FIND("[",_xlfn.FORMULATEXT('#_NormalDensity'!Y45))),ISNUMBER(FIND("!",_xlfn.FORMULATEXT('#_NormalDensity'!Y45))))),AND(ISNUMBER(FIND("[",_xlfn.FORMULATEXT(NormalDensity!Y45))),ISNUMBER(FIND("!",_xlfn.FORMULATEXT(NormalDensity!Y45)))),FALSE),"ExternalRefsMsg",IF(ISNUMBER('#_NormalDensity'!Y45),IF(ABS('#_NormalDensity'!Y45-NormalDensity!Y45)&gt;0.00001,TRUE,FALSE),IF('#_NormalDensity'!Y45&lt;&gt;NormalDensity!Y45,TRUE,FALSE)),IF(ISNUMBER('#_NormalDensity'!Y45),IF('#_NormalDensity'!Y45&gt;NormalDensity!Y45,"TooLow","TooHigh"),"WrongAnswer"),NOT(_xlfn.ISFORMULA('#_NormalDensity'!Y45)),"PerfectMsg",TRUE,"PerfectMsg")</f>
        <v/>
      </c>
    </row>
    <row r="47" spans="1:25" ht="14.5" customHeight="1"/>
  </sheetData>
  <mergeCells count="57">
    <mergeCell ref="A3:E3"/>
    <mergeCell ref="H3:L4"/>
    <mergeCell ref="X3:AB3"/>
    <mergeCell ref="A4:E7"/>
    <mergeCell ref="O4:O5"/>
    <mergeCell ref="X4:AB7"/>
    <mergeCell ref="H5:L10"/>
    <mergeCell ref="O7:Q7"/>
    <mergeCell ref="A9:E10"/>
    <mergeCell ref="X9:AB9"/>
    <mergeCell ref="A16:E16"/>
    <mergeCell ref="O16:P16"/>
    <mergeCell ref="T16:V16"/>
    <mergeCell ref="X10:AB10"/>
    <mergeCell ref="A11:E12"/>
    <mergeCell ref="O11:P11"/>
    <mergeCell ref="H12:L12"/>
    <mergeCell ref="O12:P12"/>
    <mergeCell ref="X12:AB13"/>
    <mergeCell ref="H13:L15"/>
    <mergeCell ref="O13:P13"/>
    <mergeCell ref="T13:V13"/>
    <mergeCell ref="A14:E15"/>
    <mergeCell ref="O14:P14"/>
    <mergeCell ref="T14:V14"/>
    <mergeCell ref="X14:AB15"/>
    <mergeCell ref="O15:P15"/>
    <mergeCell ref="T15:V15"/>
    <mergeCell ref="H17:L18"/>
    <mergeCell ref="O17:P17"/>
    <mergeCell ref="X17:AB17"/>
    <mergeCell ref="A18:E19"/>
    <mergeCell ref="X18:AB18"/>
    <mergeCell ref="H19:L19"/>
    <mergeCell ref="A20:E24"/>
    <mergeCell ref="O20:O21"/>
    <mergeCell ref="X20:Z20"/>
    <mergeCell ref="H21:L22"/>
    <mergeCell ref="H23:L23"/>
    <mergeCell ref="O23:Q23"/>
    <mergeCell ref="A26:E27"/>
    <mergeCell ref="H26:L30"/>
    <mergeCell ref="O27:P27"/>
    <mergeCell ref="A28:E35"/>
    <mergeCell ref="O28:P28"/>
    <mergeCell ref="O29:P29"/>
    <mergeCell ref="H35:L39"/>
    <mergeCell ref="H32:L34"/>
    <mergeCell ref="O32:P32"/>
    <mergeCell ref="T32:V32"/>
    <mergeCell ref="O33:P33"/>
    <mergeCell ref="H25:L25"/>
    <mergeCell ref="T29:V29"/>
    <mergeCell ref="O30:P30"/>
    <mergeCell ref="T30:V30"/>
    <mergeCell ref="O31:P31"/>
    <mergeCell ref="T31:V3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FeedbackSFX</vt:lpstr>
      <vt:lpstr>Scoreboard</vt:lpstr>
      <vt:lpstr>DiscretevsContinuous</vt:lpstr>
      <vt:lpstr>NormalDensity</vt:lpstr>
      <vt:lpstr>Empirical Rule</vt:lpstr>
      <vt:lpstr>SCORECHART</vt:lpstr>
    </vt:vector>
  </TitlesOfParts>
  <Company>Ohio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Chimeli, Janna</dc:creator>
  <cp:lastModifiedBy>Chimeli, Janna</cp:lastModifiedBy>
  <dcterms:created xsi:type="dcterms:W3CDTF">2025-09-07T21:38:00Z</dcterms:created>
  <dcterms:modified xsi:type="dcterms:W3CDTF">2025-09-23T19:23:04Z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rade formulas">
    <vt:lpwstr>selected</vt:lpwstr>
  </property>
  <property fmtid="{D5CDD505-2E9C-101B-9397-08002B2CF9AE}" pid="3" name="Feedback ON - Student controlled">
    <vt:lpwstr>selected</vt:lpwstr>
  </property>
  <property fmtid="{D5CDD505-2E9C-101B-9397-08002B2CF9AE}" pid="4" name="Create model charts">
    <vt:lpwstr>selected</vt:lpwstr>
  </property>
  <property fmtid="{D5CDD505-2E9C-101B-9397-08002B2CF9AE}" pid="5" name="Ignore cell references">
    <vt:lpwstr>selected</vt:lpwstr>
  </property>
  <property fmtid="{D5CDD505-2E9C-101B-9397-08002B2CF9AE}" pid="6" name="Clear number formatting">
    <vt:lpwstr>selected</vt:lpwstr>
  </property>
  <property fmtid="{D5CDD505-2E9C-101B-9397-08002B2CF9AE}" pid="7" name="Create model pivot tables">
    <vt:lpwstr>selected</vt:lpwstr>
  </property>
  <property fmtid="{D5CDD505-2E9C-101B-9397-08002B2CF9AE}" pid="8" name="Ignore absolute references">
    <vt:lpwstr>selected</vt:lpwstr>
  </property>
  <property fmtid="{D5CDD505-2E9C-101B-9397-08002B2CF9AE}" pid="9" name="Keep original assumptions">
    <vt:lpwstr>selected</vt:lpwstr>
  </property>
  <property fmtid="{D5CDD505-2E9C-101B-9397-08002B2CF9AE}" pid="10" name="Create pivot table prompts">
    <vt:lpwstr>selected</vt:lpwstr>
  </property>
  <property fmtid="{D5CDD505-2E9C-101B-9397-08002B2CF9AE}" pid="11" name="Ignore number formatting">
    <vt:lpwstr>selected</vt:lpwstr>
  </property>
  <property fmtid="{D5CDD505-2E9C-101B-9397-08002B2CF9AE}" pid="12" name="Keep original borders/shading">
    <vt:lpwstr>selected</vt:lpwstr>
  </property>
  <property fmtid="{D5CDD505-2E9C-101B-9397-08002B2CF9AE}" pid="13" name="Create table sort &amp; filter prompts">
    <vt:lpwstr>selected</vt:lpwstr>
  </property>
  <property fmtid="{D5CDD505-2E9C-101B-9397-08002B2CF9AE}" pid="14" name="Clear answers">
    <vt:lpwstr>selected</vt:lpwstr>
  </property>
  <property fmtid="{D5CDD505-2E9C-101B-9397-08002B2CF9AE}" pid="15" name="Reveal CODED file (advanced)">
    <vt:lpwstr>selected</vt:lpwstr>
  </property>
  <property fmtid="{D5CDD505-2E9C-101B-9397-08002B2CF9AE}" pid="16" name="5">
    <vt:lpwstr>selected</vt:lpwstr>
  </property>
  <property fmtid="{D5CDD505-2E9C-101B-9397-08002B2CF9AE}" pid="17" name="0.00001">
    <vt:lpwstr>selected</vt:lpwstr>
  </property>
  <property fmtid="{D5CDD505-2E9C-101B-9397-08002B2CF9AE}" pid="18" name="200">
    <vt:lpwstr>selected</vt:lpwstr>
  </property>
  <property fmtid="{D5CDD505-2E9C-101B-9397-08002B2CF9AE}" pid="19" name="One generic file for all">
    <vt:lpwstr>selected</vt:lpwstr>
  </property>
  <property fmtid="{D5CDD505-2E9C-101B-9397-08002B2CF9AE}" pid="20" name="Keep original formulas">
    <vt:lpwstr>selected</vt:lpwstr>
  </property>
  <property fmtid="{D5CDD505-2E9C-101B-9397-08002B2CF9AE}" pid="21" name="Keep original values">
    <vt:lpwstr>selected</vt:lpwstr>
  </property>
  <property fmtid="{D5CDD505-2E9C-101B-9397-08002B2CF9AE}" pid="22" name="Full assignment">
    <vt:lpwstr>selected</vt:lpwstr>
  </property>
  <property fmtid="{D5CDD505-2E9C-101B-9397-08002B2CF9AE}" pid="23" name="Keep original tab order">
    <vt:lpwstr>selected</vt:lpwstr>
  </property>
  <property fmtid="{D5CDD505-2E9C-101B-9397-08002B2CF9AE}" pid="24" name="Keep original tab names">
    <vt:lpwstr>selected</vt:lpwstr>
  </property>
  <property fmtid="{D5CDD505-2E9C-101B-9397-08002B2CF9AE}" pid="25" name="Prohibit external references">
    <vt:lpwstr>selected</vt:lpwstr>
  </property>
  <property fmtid="{D5CDD505-2E9C-101B-9397-08002B2CF9AE}" pid="26" name="Low value">
    <vt:i4>1</vt:i4>
  </property>
  <property fmtid="{D5CDD505-2E9C-101B-9397-08002B2CF9AE}" pid="27" name="High value">
    <vt:i4>2</vt:i4>
  </property>
  <property fmtid="{D5CDD505-2E9C-101B-9397-08002B2CF9AE}" pid="28" name="Formulas">
    <vt:i4>1</vt:i4>
  </property>
  <property fmtid="{D5CDD505-2E9C-101B-9397-08002B2CF9AE}" pid="29" name="Answer blocks">
    <vt:i4>5</vt:i4>
  </property>
  <property fmtid="{D5CDD505-2E9C-101B-9397-08002B2CF9AE}" pid="30" name="Pivot tables">
    <vt:i4>1</vt:i4>
  </property>
</Properties>
</file>